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Matt/Downloads/"/>
    </mc:Choice>
  </mc:AlternateContent>
  <xr:revisionPtr revIDLastSave="0" documentId="8_{31E2DD21-20EA-0C43-B653-7B6193A4A06B}" xr6:coauthVersionLast="47" xr6:coauthVersionMax="47" xr10:uidLastSave="{00000000-0000-0000-0000-000000000000}"/>
  <bookViews>
    <workbookView xWindow="7380" yWindow="5260" windowWidth="26440" windowHeight="15180" xr2:uid="{4EDA859D-5E17-1D4A-B3CA-FFE9C308F8C9}"/>
  </bookViews>
  <sheets>
    <sheet name="NO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3" i="1" l="1"/>
  <c r="B163" i="1"/>
  <c r="C162" i="1"/>
  <c r="B162" i="1"/>
  <c r="C161" i="1"/>
  <c r="B161" i="1"/>
  <c r="C160" i="1"/>
  <c r="B160" i="1"/>
  <c r="C159" i="1"/>
  <c r="B159" i="1"/>
  <c r="C158" i="1"/>
  <c r="B158" i="1"/>
  <c r="C157" i="1"/>
  <c r="B157" i="1"/>
  <c r="C156" i="1"/>
  <c r="B156" i="1"/>
  <c r="C155" i="1"/>
  <c r="B155" i="1"/>
  <c r="C154" i="1"/>
  <c r="B154" i="1"/>
  <c r="C153" i="1"/>
  <c r="B153" i="1"/>
  <c r="C152" i="1"/>
  <c r="B152" i="1"/>
  <c r="C151" i="1"/>
  <c r="B151" i="1"/>
  <c r="C150" i="1"/>
  <c r="B150" i="1"/>
  <c r="C149" i="1"/>
  <c r="B149" i="1"/>
  <c r="C148" i="1"/>
  <c r="B148" i="1"/>
  <c r="C147" i="1"/>
  <c r="B147" i="1"/>
  <c r="C146" i="1"/>
  <c r="B146" i="1"/>
  <c r="C145" i="1"/>
  <c r="B145" i="1"/>
  <c r="C144" i="1"/>
  <c r="B144" i="1"/>
  <c r="C143" i="1"/>
  <c r="B143" i="1"/>
  <c r="C142" i="1"/>
  <c r="B142" i="1"/>
  <c r="C141" i="1"/>
  <c r="B141" i="1"/>
  <c r="C140" i="1"/>
  <c r="B140" i="1"/>
  <c r="C139" i="1"/>
  <c r="B139" i="1"/>
  <c r="C138" i="1"/>
  <c r="B138" i="1"/>
  <c r="C137" i="1"/>
  <c r="B137" i="1"/>
  <c r="C136" i="1"/>
  <c r="B136" i="1"/>
  <c r="C135" i="1"/>
  <c r="B135" i="1"/>
  <c r="C134" i="1"/>
  <c r="B134" i="1"/>
  <c r="C133" i="1"/>
  <c r="B133" i="1"/>
  <c r="C132" i="1"/>
  <c r="B132" i="1"/>
  <c r="C131" i="1"/>
  <c r="B131" i="1"/>
  <c r="C130" i="1"/>
  <c r="B130" i="1"/>
  <c r="C129" i="1"/>
  <c r="B129" i="1"/>
  <c r="C128" i="1"/>
  <c r="B128" i="1"/>
  <c r="C127" i="1"/>
  <c r="B127" i="1"/>
  <c r="C126" i="1"/>
  <c r="B126" i="1"/>
  <c r="C125" i="1"/>
  <c r="B125" i="1"/>
  <c r="C124" i="1"/>
  <c r="B124" i="1"/>
  <c r="C123" i="1"/>
  <c r="B123" i="1"/>
  <c r="C122" i="1"/>
  <c r="B122" i="1"/>
  <c r="C121" i="1"/>
  <c r="B121" i="1"/>
  <c r="C120" i="1"/>
  <c r="B120" i="1"/>
  <c r="C119" i="1"/>
  <c r="B119" i="1"/>
  <c r="C118" i="1"/>
  <c r="B118" i="1"/>
  <c r="C117" i="1"/>
  <c r="B117" i="1"/>
  <c r="C116" i="1"/>
  <c r="B116" i="1"/>
  <c r="C115" i="1"/>
  <c r="B115" i="1"/>
  <c r="C114" i="1"/>
  <c r="B114" i="1"/>
  <c r="C113" i="1"/>
  <c r="B113" i="1"/>
  <c r="C112" i="1"/>
  <c r="B112" i="1"/>
  <c r="C111" i="1"/>
  <c r="B111" i="1"/>
  <c r="C110" i="1"/>
  <c r="B110" i="1"/>
  <c r="C109" i="1"/>
  <c r="B109" i="1"/>
  <c r="C108" i="1"/>
  <c r="B108" i="1"/>
  <c r="C107" i="1"/>
  <c r="B107" i="1"/>
  <c r="C106" i="1"/>
  <c r="B106" i="1"/>
  <c r="C105" i="1"/>
  <c r="B105" i="1"/>
  <c r="C104" i="1"/>
  <c r="B104" i="1"/>
  <c r="C103" i="1"/>
  <c r="B103" i="1"/>
  <c r="C102" i="1"/>
  <c r="B102" i="1"/>
  <c r="C101" i="1"/>
  <c r="B101" i="1"/>
  <c r="C100" i="1"/>
  <c r="B100" i="1"/>
  <c r="C99" i="1"/>
  <c r="B99" i="1"/>
  <c r="C98" i="1"/>
  <c r="B98" i="1"/>
  <c r="C97" i="1"/>
  <c r="B97" i="1"/>
  <c r="C96" i="1"/>
  <c r="B96" i="1"/>
  <c r="C95" i="1"/>
  <c r="B95" i="1"/>
  <c r="C94" i="1"/>
  <c r="B94" i="1"/>
  <c r="C93" i="1"/>
  <c r="B93" i="1"/>
  <c r="C92" i="1"/>
  <c r="B92" i="1"/>
  <c r="C91" i="1"/>
  <c r="B91" i="1"/>
  <c r="C90" i="1"/>
  <c r="B90" i="1"/>
  <c r="C89" i="1"/>
  <c r="B89" i="1"/>
  <c r="C88" i="1"/>
  <c r="B88" i="1"/>
  <c r="C87" i="1"/>
  <c r="B87" i="1"/>
  <c r="C86" i="1"/>
  <c r="B86" i="1"/>
  <c r="C85" i="1"/>
  <c r="B85" i="1"/>
  <c r="C84" i="1"/>
  <c r="B84" i="1"/>
  <c r="C83" i="1"/>
  <c r="B83" i="1"/>
  <c r="C82" i="1"/>
  <c r="B82" i="1"/>
  <c r="C81" i="1"/>
  <c r="B81" i="1"/>
  <c r="C80" i="1"/>
  <c r="B80" i="1"/>
  <c r="C79" i="1"/>
  <c r="B79" i="1"/>
  <c r="C78" i="1"/>
  <c r="B78" i="1"/>
  <c r="C77" i="1"/>
  <c r="B77" i="1"/>
  <c r="C76" i="1"/>
  <c r="B76" i="1"/>
  <c r="C75" i="1"/>
  <c r="B75" i="1"/>
  <c r="C74" i="1"/>
  <c r="B74" i="1"/>
  <c r="C73" i="1"/>
  <c r="B73" i="1"/>
  <c r="C72" i="1"/>
  <c r="B72" i="1"/>
  <c r="C71" i="1"/>
  <c r="B71" i="1"/>
  <c r="C70" i="1"/>
  <c r="B70" i="1"/>
  <c r="C69" i="1"/>
  <c r="B69" i="1"/>
  <c r="C68" i="1"/>
  <c r="B68" i="1"/>
  <c r="C67" i="1"/>
  <c r="B67" i="1"/>
  <c r="C66" i="1"/>
  <c r="B66" i="1"/>
  <c r="C65" i="1"/>
  <c r="B65" i="1"/>
  <c r="C64" i="1"/>
  <c r="B64" i="1"/>
  <c r="C63" i="1"/>
  <c r="B63" i="1"/>
  <c r="C62" i="1"/>
  <c r="B62" i="1"/>
  <c r="C61" i="1"/>
  <c r="B61" i="1"/>
  <c r="C60" i="1"/>
  <c r="B60" i="1"/>
  <c r="C59" i="1"/>
  <c r="B59" i="1"/>
  <c r="C58" i="1"/>
  <c r="B58" i="1"/>
  <c r="C57" i="1"/>
  <c r="B57" i="1"/>
  <c r="C56" i="1"/>
  <c r="B56" i="1"/>
  <c r="C55" i="1"/>
  <c r="B55" i="1"/>
  <c r="C54" i="1"/>
  <c r="B54" i="1"/>
  <c r="C53" i="1"/>
  <c r="B53" i="1"/>
  <c r="C52" i="1"/>
  <c r="B52" i="1"/>
  <c r="C51" i="1"/>
  <c r="B51" i="1"/>
  <c r="C50" i="1"/>
  <c r="B50" i="1"/>
  <c r="C49" i="1"/>
  <c r="B49" i="1"/>
  <c r="C48" i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  <c r="C3" i="1"/>
  <c r="B3" i="1"/>
  <c r="N2" i="1" a="1"/>
  <c r="C2" i="1"/>
  <c r="B2" i="1"/>
  <c r="Q4" i="1" l="1"/>
  <c r="P3" i="1"/>
  <c r="N2" i="1"/>
  <c r="O3" i="1"/>
  <c r="Q3" i="1"/>
  <c r="O4" i="1"/>
  <c r="R3" i="1"/>
  <c r="P4" i="1"/>
  <c r="R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<sst xmlns="http://schemas.openxmlformats.org/spreadsheetml/2006/main" count="440" uniqueCount="13">
  <si>
    <t>Primary Country [**]</t>
  </si>
  <si>
    <t>Approved Document Name</t>
  </si>
  <si>
    <t>Sent Email Name</t>
  </si>
  <si>
    <t>Last Open</t>
  </si>
  <si>
    <t>Opened</t>
  </si>
  <si>
    <t>Total Opens</t>
  </si>
  <si>
    <t>Clicked</t>
  </si>
  <si>
    <t>Last Click</t>
  </si>
  <si>
    <t>Total Clicks</t>
  </si>
  <si>
    <t>Sent Date</t>
  </si>
  <si>
    <t>NO</t>
  </si>
  <si>
    <t>Brand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</si>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</sst>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dd\ mmm\ yyyy\ hh:mm\ ;@"/>
  </numFmts>
  <fonts count="5" x14ac:knownFonts="1">
    <font>
      <sz val="11"/>
      <color indexed="8"/>
      <name val="Aptos Narrow"/>
      <family val="2"/>
      <scheme val="minor"/>
    </font>
    <font>
      <b/>
      <sz val="11"/>
      <name val="Calibri"/>
      <family val="2"/>
    </font>
    <font>
      <u/>
      <sz val="11"/>
      <color indexed="12"/>
      <name val="Calibri"/>
      <family val="2"/>
    </font>
    <font>
      <b/>
      <sz val="12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horizontal="left"/>
    </xf>
    <xf numFmtId="0" fontId="2" fillId="0" borderId="0" xfId="0" applyFont="1"/>
    <xf numFmtId="16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0540E-B9CA-1B4F-8295-14489E0E94E0}">
  <dimension ref="A1:S163"/>
  <sheetViews>
    <sheetView tabSelected="1" zoomScale="80" zoomScaleNormal="80" workbookViewId="0">
      <selection activeCell="S2" sqref="S2"/>
    </sheetView>
  </sheetViews>
  <sheetFormatPr baseColWidth="10" defaultColWidth="8.83203125" defaultRowHeight="15" x14ac:dyDescent="0.2"/>
  <cols>
    <col min="1" max="1" width="23" customWidth="1"/>
    <col min="2" max="2" width="44.1640625" customWidth="1"/>
    <col min="3" max="3" width="23" customWidth="1"/>
    <col min="4" max="4" width="23.1640625" customWidth="1"/>
    <col min="8" max="8" width="20.1640625" customWidth="1"/>
    <col min="10" max="10" width="16.6640625" customWidth="1"/>
    <col min="14" max="14" width="44.5" bestFit="1" customWidth="1"/>
  </cols>
  <sheetData>
    <row r="1" spans="1:19" ht="32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9" ht="32" x14ac:dyDescent="0.2">
      <c r="A2" s="2" t="s">
        <v>10</v>
      </c>
      <c r="B2" s="3" t="str">
        <f>HYPERLINK("https://otsuka-europe-crm.veevavault.com/ui/#object/approved_document__v/V5O00000000D098", "Netherlands - Opt in Email Aug 25")</f>
        <v>Netherlands - Opt in Email Aug 25</v>
      </c>
      <c r="C2" s="3" t="str">
        <f>HYPERLINK("https://otsuka-europe-crm.veevavault.com/ui/#object/sent_email__v/VBL00000001D209", "SE-001404506")</f>
        <v>SE-001404506</v>
      </c>
      <c r="D2" s="4">
        <v>46071.492881944447</v>
      </c>
      <c r="E2" s="5">
        <v>1</v>
      </c>
      <c r="F2" s="5">
        <v>1</v>
      </c>
      <c r="G2" s="5">
        <v>1</v>
      </c>
      <c r="H2" s="4">
        <v>46076.544537037036</v>
      </c>
      <c r="I2" s="5">
        <v>2</v>
      </c>
      <c r="J2" s="4">
        <v>46071.489085648151</v>
      </c>
      <c r="N2" s="6" t="str" cm="1">
        <f t="array" ref="N2:N5">_xlfn.UNIQUE(B:B)</f>
        <v>Approved Document Name</v>
      </c>
      <c r="O2" s="7" t="s">
        <v>4</v>
      </c>
      <c r="P2" s="7" t="s">
        <v>5</v>
      </c>
      <c r="Q2" s="7" t="s">
        <v>6</v>
      </c>
      <c r="R2" s="7" t="s">
        <v>8</v>
      </c>
      <c r="S2" s="7" t="s">
        <v>11</v>
      </c>
    </row>
    <row r="3" spans="1:19" x14ac:dyDescent="0.2">
      <c r="A3" s="2" t="s">
        <v>10</v>
      </c>
      <c r="B3" s="3" t="str">
        <f t="shared" ref="B3:B66" si="0">HYPERLINK("https://otsuka-europe-crm.veevavault.com/ui/#object/approved_document__v/V5OZ025E82TG74P", "NORDICS HCP Survey Email - Norway - June 2025")</f>
        <v>NORDICS HCP Survey Email - Norway - June 2025</v>
      </c>
      <c r="C3" s="3" t="str">
        <f>HYPERLINK("https://otsuka-europe-crm.veevavault.com/ui/#object/sent_email__v/VBLZ025E82GLOEI", "SE-000258071")</f>
        <v>SE-000258071</v>
      </c>
      <c r="D3" s="4" t="s">
        <v>12</v>
      </c>
      <c r="E3" s="5">
        <v>0</v>
      </c>
      <c r="F3" s="5">
        <v>0</v>
      </c>
      <c r="G3" s="5">
        <v>0</v>
      </c>
      <c r="H3" s="4" t="s">
        <v>12</v>
      </c>
      <c r="I3" s="5">
        <v>0</v>
      </c>
      <c r="J3" s="4">
        <v>45915.378263888888</v>
      </c>
      <c r="N3" t="str">
        <v>Netherlands - Opt in Email Aug 25</v>
      </c>
      <c r="O3">
        <f>SUMIF($B:$B,$N3,$E:$E)</f>
        <v>1</v>
      </c>
      <c r="P3">
        <f>SUMIF($B:$B,$N3,$F:$F)</f>
        <v>1</v>
      </c>
      <c r="Q3">
        <f>SUMIF($B:$B,$N3,$G:$G)</f>
        <v>1</v>
      </c>
      <c r="R3">
        <f>SUMIF($B:$B,$N3,$I:$I)</f>
        <v>2</v>
      </c>
    </row>
    <row r="4" spans="1:19" x14ac:dyDescent="0.2">
      <c r="A4" s="2" t="s">
        <v>10</v>
      </c>
      <c r="B4" s="3" t="str">
        <f t="shared" si="0"/>
        <v>NORDICS HCP Survey Email - Norway - June 2025</v>
      </c>
      <c r="C4" s="3" t="str">
        <f>HYPERLINK("https://otsuka-europe-crm.veevavault.com/ui/#object/sent_email__v/VBLZ025E82GLOEJ", "SE-000258072")</f>
        <v>SE-000258072</v>
      </c>
      <c r="D4" s="4" t="s">
        <v>12</v>
      </c>
      <c r="E4" s="5">
        <v>0</v>
      </c>
      <c r="F4" s="5">
        <v>0</v>
      </c>
      <c r="G4" s="5">
        <v>0</v>
      </c>
      <c r="H4" s="4" t="s">
        <v>12</v>
      </c>
      <c r="I4" s="5">
        <v>0</v>
      </c>
      <c r="J4" s="4">
        <v>45915.37908564815</v>
      </c>
      <c r="N4" t="str">
        <v>NORDICS HCP Survey Email - Norway - June 2025</v>
      </c>
      <c r="O4">
        <f>SUMIF($B:$B,$N4,$E:$E)</f>
        <v>44</v>
      </c>
      <c r="P4">
        <f>SUMIF($B:$B,$N4,$F:$F)</f>
        <v>72</v>
      </c>
      <c r="Q4">
        <f>SUMIF($B:$B,$N4,$G:$G)</f>
        <v>15</v>
      </c>
      <c r="R4">
        <f>SUMIF($B:$B,$N4,$I:$I)</f>
        <v>23</v>
      </c>
    </row>
    <row r="5" spans="1:19" x14ac:dyDescent="0.2">
      <c r="A5" s="2" t="s">
        <v>10</v>
      </c>
      <c r="B5" s="3" t="str">
        <f t="shared" si="0"/>
        <v>NORDICS HCP Survey Email - Norway - June 2025</v>
      </c>
      <c r="C5" s="3" t="str">
        <f>HYPERLINK("https://otsuka-europe-crm.veevavault.com/ui/#object/sent_email__v/VBLZ025E82GLOEK", "SE-000258073")</f>
        <v>SE-000258073</v>
      </c>
      <c r="D5" s="4" t="s">
        <v>12</v>
      </c>
      <c r="E5" s="5">
        <v>0</v>
      </c>
      <c r="F5" s="5">
        <v>0</v>
      </c>
      <c r="G5" s="5">
        <v>0</v>
      </c>
      <c r="H5" s="4" t="s">
        <v>12</v>
      </c>
      <c r="I5" s="5">
        <v>0</v>
      </c>
      <c r="J5" s="4">
        <v>45915.379201388889</v>
      </c>
      <c r="N5">
        <v>0</v>
      </c>
    </row>
    <row r="6" spans="1:19" x14ac:dyDescent="0.2">
      <c r="A6" s="2" t="s">
        <v>10</v>
      </c>
      <c r="B6" s="3" t="str">
        <f t="shared" si="0"/>
        <v>NORDICS HCP Survey Email - Norway - June 2025</v>
      </c>
      <c r="C6" s="3" t="str">
        <f>HYPERLINK("https://otsuka-europe-crm.veevavault.com/ui/#object/sent_email__v/VBLZ025E82GLOEL", "SE-000258074")</f>
        <v>SE-000258074</v>
      </c>
      <c r="D6" s="4" t="s">
        <v>12</v>
      </c>
      <c r="E6" s="5">
        <v>0</v>
      </c>
      <c r="F6" s="5">
        <v>0</v>
      </c>
      <c r="G6" s="5">
        <v>0</v>
      </c>
      <c r="H6" s="4" t="s">
        <v>12</v>
      </c>
      <c r="I6" s="5">
        <v>0</v>
      </c>
      <c r="J6" s="4">
        <v>45915.377615740741</v>
      </c>
    </row>
    <row r="7" spans="1:19" x14ac:dyDescent="0.2">
      <c r="A7" s="2" t="s">
        <v>10</v>
      </c>
      <c r="B7" s="3" t="str">
        <f t="shared" si="0"/>
        <v>NORDICS HCP Survey Email - Norway - June 2025</v>
      </c>
      <c r="C7" s="3" t="str">
        <f>HYPERLINK("https://otsuka-europe-crm.veevavault.com/ui/#object/sent_email__v/VBLZ025E82GLOEM", "SE-000258075")</f>
        <v>SE-000258075</v>
      </c>
      <c r="D7" s="4" t="s">
        <v>12</v>
      </c>
      <c r="E7" s="5">
        <v>0</v>
      </c>
      <c r="F7" s="5">
        <v>0</v>
      </c>
      <c r="G7" s="5">
        <v>0</v>
      </c>
      <c r="H7" s="4" t="s">
        <v>12</v>
      </c>
      <c r="I7" s="5">
        <v>0</v>
      </c>
      <c r="J7" s="4">
        <v>45915.37767361111</v>
      </c>
    </row>
    <row r="8" spans="1:19" x14ac:dyDescent="0.2">
      <c r="A8" s="2" t="s">
        <v>10</v>
      </c>
      <c r="B8" s="3" t="str">
        <f t="shared" si="0"/>
        <v>NORDICS HCP Survey Email - Norway - June 2025</v>
      </c>
      <c r="C8" s="3" t="str">
        <f>HYPERLINK("https://otsuka-europe-crm.veevavault.com/ui/#object/sent_email__v/VBLZ025E82GLOEN", "SE-000258076")</f>
        <v>SE-000258076</v>
      </c>
      <c r="D8" s="4" t="s">
        <v>12</v>
      </c>
      <c r="E8" s="5">
        <v>0</v>
      </c>
      <c r="F8" s="5">
        <v>0</v>
      </c>
      <c r="G8" s="5">
        <v>0</v>
      </c>
      <c r="H8" s="4" t="s">
        <v>12</v>
      </c>
      <c r="I8" s="5">
        <v>0</v>
      </c>
      <c r="J8" s="4">
        <v>45915.378564814811</v>
      </c>
    </row>
    <row r="9" spans="1:19" x14ac:dyDescent="0.2">
      <c r="A9" s="2" t="s">
        <v>10</v>
      </c>
      <c r="B9" s="3" t="str">
        <f t="shared" si="0"/>
        <v>NORDICS HCP Survey Email - Norway - June 2025</v>
      </c>
      <c r="C9" s="3" t="str">
        <f>HYPERLINK("https://otsuka-europe-crm.veevavault.com/ui/#object/sent_email__v/VBLZ025E82GLOEO", "SE-000258077")</f>
        <v>SE-000258077</v>
      </c>
      <c r="D9" s="4" t="s">
        <v>12</v>
      </c>
      <c r="E9" s="5">
        <v>0</v>
      </c>
      <c r="F9" s="5">
        <v>0</v>
      </c>
      <c r="G9" s="5">
        <v>0</v>
      </c>
      <c r="H9" s="4" t="s">
        <v>12</v>
      </c>
      <c r="I9" s="5">
        <v>0</v>
      </c>
      <c r="J9" s="4">
        <v>45915.378680555557</v>
      </c>
    </row>
    <row r="10" spans="1:19" x14ac:dyDescent="0.2">
      <c r="A10" s="2" t="s">
        <v>10</v>
      </c>
      <c r="B10" s="3" t="str">
        <f t="shared" si="0"/>
        <v>NORDICS HCP Survey Email - Norway - June 2025</v>
      </c>
      <c r="C10" s="3" t="str">
        <f>HYPERLINK("https://otsuka-europe-crm.veevavault.com/ui/#object/sent_email__v/VBLZ025E82GLOEP", "SE-000258078")</f>
        <v>SE-000258078</v>
      </c>
      <c r="D10" s="4">
        <v>45915.395671296297</v>
      </c>
      <c r="E10" s="5">
        <v>1</v>
      </c>
      <c r="F10" s="5">
        <v>2</v>
      </c>
      <c r="G10" s="5">
        <v>1</v>
      </c>
      <c r="H10" s="4">
        <v>45915.565879629627</v>
      </c>
      <c r="I10" s="5">
        <v>1</v>
      </c>
      <c r="J10" s="4">
        <v>45915.378935185188</v>
      </c>
    </row>
    <row r="11" spans="1:19" x14ac:dyDescent="0.2">
      <c r="A11" s="2" t="s">
        <v>10</v>
      </c>
      <c r="B11" s="3" t="str">
        <f t="shared" si="0"/>
        <v>NORDICS HCP Survey Email - Norway - June 2025</v>
      </c>
      <c r="C11" s="3" t="str">
        <f>HYPERLINK("https://otsuka-europe-crm.veevavault.com/ui/#object/sent_email__v/VBLZ025E82GLOEQ", "SE-000258079")</f>
        <v>SE-000258079</v>
      </c>
      <c r="D11" s="4" t="s">
        <v>12</v>
      </c>
      <c r="E11" s="5">
        <v>0</v>
      </c>
      <c r="F11" s="5">
        <v>0</v>
      </c>
      <c r="G11" s="5">
        <v>0</v>
      </c>
      <c r="H11" s="4" t="s">
        <v>12</v>
      </c>
      <c r="I11" s="5">
        <v>0</v>
      </c>
      <c r="J11" s="4">
        <v>45915.380011574074</v>
      </c>
    </row>
    <row r="12" spans="1:19" x14ac:dyDescent="0.2">
      <c r="A12" s="2" t="s">
        <v>10</v>
      </c>
      <c r="B12" s="3" t="str">
        <f t="shared" si="0"/>
        <v>NORDICS HCP Survey Email - Norway - June 2025</v>
      </c>
      <c r="C12" s="3" t="str">
        <f>HYPERLINK("https://otsuka-europe-crm.veevavault.com/ui/#object/sent_email__v/VBLZ025E82GLOER", "SE-000258080")</f>
        <v>SE-000258080</v>
      </c>
      <c r="D12" s="4">
        <v>45915.377534722225</v>
      </c>
      <c r="E12" s="5">
        <v>1</v>
      </c>
      <c r="F12" s="5">
        <v>1</v>
      </c>
      <c r="G12" s="5">
        <v>0</v>
      </c>
      <c r="H12" s="4" t="s">
        <v>12</v>
      </c>
      <c r="I12" s="5">
        <v>0</v>
      </c>
      <c r="J12" s="4">
        <v>45915.377430555556</v>
      </c>
    </row>
    <row r="13" spans="1:19" x14ac:dyDescent="0.2">
      <c r="A13" s="2" t="s">
        <v>10</v>
      </c>
      <c r="B13" s="3" t="str">
        <f t="shared" si="0"/>
        <v>NORDICS HCP Survey Email - Norway - June 2025</v>
      </c>
      <c r="C13" s="3" t="str">
        <f>HYPERLINK("https://otsuka-europe-crm.veevavault.com/ui/#object/sent_email__v/VBLZ025E82GLOES", "SE-000258081")</f>
        <v>SE-000258081</v>
      </c>
      <c r="D13" s="4" t="s">
        <v>12</v>
      </c>
      <c r="E13" s="5">
        <v>0</v>
      </c>
      <c r="F13" s="5">
        <v>0</v>
      </c>
      <c r="G13" s="5">
        <v>0</v>
      </c>
      <c r="H13" s="4" t="s">
        <v>12</v>
      </c>
      <c r="I13" s="5">
        <v>0</v>
      </c>
      <c r="J13" s="4">
        <v>45915.378136574072</v>
      </c>
    </row>
    <row r="14" spans="1:19" x14ac:dyDescent="0.2">
      <c r="A14" s="2" t="s">
        <v>10</v>
      </c>
      <c r="B14" s="3" t="str">
        <f t="shared" si="0"/>
        <v>NORDICS HCP Survey Email - Norway - June 2025</v>
      </c>
      <c r="C14" s="3" t="str">
        <f>HYPERLINK("https://otsuka-europe-crm.veevavault.com/ui/#object/sent_email__v/VBLZ025E82GLOET", "SE-000258082")</f>
        <v>SE-000258082</v>
      </c>
      <c r="D14" s="4" t="s">
        <v>12</v>
      </c>
      <c r="E14" s="5">
        <v>0</v>
      </c>
      <c r="F14" s="5">
        <v>0</v>
      </c>
      <c r="G14" s="5">
        <v>0</v>
      </c>
      <c r="H14" s="4" t="s">
        <v>12</v>
      </c>
      <c r="I14" s="5">
        <v>0</v>
      </c>
      <c r="J14" s="4">
        <v>45915.378171296295</v>
      </c>
    </row>
    <row r="15" spans="1:19" x14ac:dyDescent="0.2">
      <c r="A15" s="2" t="s">
        <v>10</v>
      </c>
      <c r="B15" s="3" t="str">
        <f t="shared" si="0"/>
        <v>NORDICS HCP Survey Email - Norway - June 2025</v>
      </c>
      <c r="C15" s="3" t="str">
        <f>HYPERLINK("https://otsuka-europe-crm.veevavault.com/ui/#object/sent_email__v/VBLZ025E82GLOEU", "SE-000258083")</f>
        <v>SE-000258083</v>
      </c>
      <c r="D15" s="4" t="s">
        <v>12</v>
      </c>
      <c r="E15" s="5">
        <v>0</v>
      </c>
      <c r="F15" s="5">
        <v>0</v>
      </c>
      <c r="G15" s="5">
        <v>0</v>
      </c>
      <c r="H15" s="4" t="s">
        <v>12</v>
      </c>
      <c r="I15" s="5">
        <v>0</v>
      </c>
      <c r="J15" s="4">
        <v>45915.379108796296</v>
      </c>
    </row>
    <row r="16" spans="1:19" x14ac:dyDescent="0.2">
      <c r="A16" s="2" t="s">
        <v>10</v>
      </c>
      <c r="B16" s="3" t="str">
        <f t="shared" si="0"/>
        <v>NORDICS HCP Survey Email - Norway - June 2025</v>
      </c>
      <c r="C16" s="3" t="str">
        <f>HYPERLINK("https://otsuka-europe-crm.veevavault.com/ui/#object/sent_email__v/VBLZ025E82GLOEV", "SE-000258084")</f>
        <v>SE-000258084</v>
      </c>
      <c r="D16" s="4">
        <v>45915.379583333335</v>
      </c>
      <c r="E16" s="5">
        <v>1</v>
      </c>
      <c r="F16" s="5">
        <v>1</v>
      </c>
      <c r="G16" s="5">
        <v>0</v>
      </c>
      <c r="H16" s="4" t="s">
        <v>12</v>
      </c>
      <c r="I16" s="5">
        <v>0</v>
      </c>
      <c r="J16" s="4">
        <v>45915.379201388889</v>
      </c>
    </row>
    <row r="17" spans="1:10" x14ac:dyDescent="0.2">
      <c r="A17" s="2" t="s">
        <v>10</v>
      </c>
      <c r="B17" s="3" t="str">
        <f t="shared" si="0"/>
        <v>NORDICS HCP Survey Email - Norway - June 2025</v>
      </c>
      <c r="C17" s="3" t="str">
        <f>HYPERLINK("https://otsuka-europe-crm.veevavault.com/ui/#object/sent_email__v/VBLZ025E82GLOEW", "SE-000258085")</f>
        <v>SE-000258085</v>
      </c>
      <c r="D17" s="4" t="s">
        <v>12</v>
      </c>
      <c r="E17" s="5">
        <v>0</v>
      </c>
      <c r="F17" s="5">
        <v>0</v>
      </c>
      <c r="G17" s="5">
        <v>0</v>
      </c>
      <c r="H17" s="4" t="s">
        <v>12</v>
      </c>
      <c r="I17" s="5">
        <v>0</v>
      </c>
      <c r="J17" s="4">
        <v>45915.377650462964</v>
      </c>
    </row>
    <row r="18" spans="1:10" x14ac:dyDescent="0.2">
      <c r="A18" s="2" t="s">
        <v>10</v>
      </c>
      <c r="B18" s="3" t="str">
        <f t="shared" si="0"/>
        <v>NORDICS HCP Survey Email - Norway - June 2025</v>
      </c>
      <c r="C18" s="3" t="str">
        <f>HYPERLINK("https://otsuka-europe-crm.veevavault.com/ui/#object/sent_email__v/VBLZ025E82GLOEX", "SE-000258086")</f>
        <v>SE-000258086</v>
      </c>
      <c r="D18" s="4">
        <v>45919.542222222219</v>
      </c>
      <c r="E18" s="5">
        <v>1</v>
      </c>
      <c r="F18" s="5">
        <v>1</v>
      </c>
      <c r="G18" s="5">
        <v>1</v>
      </c>
      <c r="H18" s="4">
        <v>45919.542222222219</v>
      </c>
      <c r="I18" s="5">
        <v>1</v>
      </c>
      <c r="J18" s="4">
        <v>45915.37771990741</v>
      </c>
    </row>
    <row r="19" spans="1:10" x14ac:dyDescent="0.2">
      <c r="A19" s="2" t="s">
        <v>10</v>
      </c>
      <c r="B19" s="3" t="str">
        <f t="shared" si="0"/>
        <v>NORDICS HCP Survey Email - Norway - June 2025</v>
      </c>
      <c r="C19" s="3" t="str">
        <f>HYPERLINK("https://otsuka-europe-crm.veevavault.com/ui/#object/sent_email__v/VBLZ025E82GLOEY", "SE-000258087")</f>
        <v>SE-000258087</v>
      </c>
      <c r="D19" s="4" t="s">
        <v>12</v>
      </c>
      <c r="E19" s="5">
        <v>0</v>
      </c>
      <c r="F19" s="5">
        <v>0</v>
      </c>
      <c r="G19" s="5">
        <v>0</v>
      </c>
      <c r="H19" s="4" t="s">
        <v>12</v>
      </c>
      <c r="I19" s="5">
        <v>0</v>
      </c>
      <c r="J19" s="4">
        <v>45915.37840277778</v>
      </c>
    </row>
    <row r="20" spans="1:10" x14ac:dyDescent="0.2">
      <c r="A20" s="2" t="s">
        <v>10</v>
      </c>
      <c r="B20" s="3" t="str">
        <f t="shared" si="0"/>
        <v>NORDICS HCP Survey Email - Norway - June 2025</v>
      </c>
      <c r="C20" s="3" t="str">
        <f>HYPERLINK("https://otsuka-europe-crm.veevavault.com/ui/#object/sent_email__v/VBLZ025E82GLOEZ", "SE-000258088")</f>
        <v>SE-000258088</v>
      </c>
      <c r="D20" s="4" t="s">
        <v>12</v>
      </c>
      <c r="E20" s="5">
        <v>0</v>
      </c>
      <c r="F20" s="5">
        <v>0</v>
      </c>
      <c r="G20" s="5">
        <v>0</v>
      </c>
      <c r="H20" s="4" t="s">
        <v>12</v>
      </c>
      <c r="I20" s="5">
        <v>0</v>
      </c>
      <c r="J20" s="4">
        <v>45915.378599537034</v>
      </c>
    </row>
    <row r="21" spans="1:10" x14ac:dyDescent="0.2">
      <c r="A21" s="2" t="s">
        <v>10</v>
      </c>
      <c r="B21" s="3" t="str">
        <f t="shared" si="0"/>
        <v>NORDICS HCP Survey Email - Norway - June 2025</v>
      </c>
      <c r="C21" s="3" t="str">
        <f>HYPERLINK("https://otsuka-europe-crm.veevavault.com/ui/#object/sent_email__v/VBLZ025E82GLOF0", "SE-000258089")</f>
        <v>SE-000258089</v>
      </c>
      <c r="D21" s="4" t="s">
        <v>12</v>
      </c>
      <c r="E21" s="5">
        <v>0</v>
      </c>
      <c r="F21" s="5">
        <v>0</v>
      </c>
      <c r="G21" s="5">
        <v>0</v>
      </c>
      <c r="H21" s="4" t="s">
        <v>12</v>
      </c>
      <c r="I21" s="5">
        <v>0</v>
      </c>
      <c r="J21" s="4">
        <v>45915.378831018519</v>
      </c>
    </row>
    <row r="22" spans="1:10" x14ac:dyDescent="0.2">
      <c r="A22" s="2" t="s">
        <v>10</v>
      </c>
      <c r="B22" s="3" t="str">
        <f t="shared" si="0"/>
        <v>NORDICS HCP Survey Email - Norway - June 2025</v>
      </c>
      <c r="C22" s="3" t="str">
        <f>HYPERLINK("https://otsuka-europe-crm.veevavault.com/ui/#object/sent_email__v/VBLZ025E82GLOF1", "SE-000258090")</f>
        <v>SE-000258090</v>
      </c>
      <c r="D22" s="4">
        <v>45915.904537037037</v>
      </c>
      <c r="E22" s="5">
        <v>1</v>
      </c>
      <c r="F22" s="5">
        <v>1</v>
      </c>
      <c r="G22" s="5">
        <v>0</v>
      </c>
      <c r="H22" s="4" t="s">
        <v>12</v>
      </c>
      <c r="I22" s="5">
        <v>0</v>
      </c>
      <c r="J22" s="4">
        <v>45915.379918981482</v>
      </c>
    </row>
    <row r="23" spans="1:10" x14ac:dyDescent="0.2">
      <c r="A23" s="2" t="s">
        <v>10</v>
      </c>
      <c r="B23" s="3" t="str">
        <f t="shared" si="0"/>
        <v>NORDICS HCP Survey Email - Norway - June 2025</v>
      </c>
      <c r="C23" s="3" t="str">
        <f>HYPERLINK("https://otsuka-europe-crm.veevavault.com/ui/#object/sent_email__v/VBLZ025E82GLOF2", "SE-000258091")</f>
        <v>SE-000258091</v>
      </c>
      <c r="D23" s="4" t="s">
        <v>12</v>
      </c>
      <c r="E23" s="5">
        <v>0</v>
      </c>
      <c r="F23" s="5">
        <v>0</v>
      </c>
      <c r="G23" s="5">
        <v>0</v>
      </c>
      <c r="H23" s="4" t="s">
        <v>12</v>
      </c>
      <c r="I23" s="5">
        <v>0</v>
      </c>
      <c r="J23" s="4">
        <v>45915.378437500003</v>
      </c>
    </row>
    <row r="24" spans="1:10" x14ac:dyDescent="0.2">
      <c r="A24" s="2" t="s">
        <v>10</v>
      </c>
      <c r="B24" s="3" t="str">
        <f t="shared" si="0"/>
        <v>NORDICS HCP Survey Email - Norway - June 2025</v>
      </c>
      <c r="C24" s="3" t="str">
        <f>HYPERLINK("https://otsuka-europe-crm.veevavault.com/ui/#object/sent_email__v/VBLZ025E82GLOF3", "SE-000258092")</f>
        <v>SE-000258092</v>
      </c>
      <c r="D24" s="4" t="s">
        <v>12</v>
      </c>
      <c r="E24" s="5">
        <v>0</v>
      </c>
      <c r="F24" s="5">
        <v>0</v>
      </c>
      <c r="G24" s="5">
        <v>0</v>
      </c>
      <c r="H24" s="4" t="s">
        <v>12</v>
      </c>
      <c r="I24" s="5">
        <v>0</v>
      </c>
      <c r="J24" s="4">
        <v>45915.378680555557</v>
      </c>
    </row>
    <row r="25" spans="1:10" x14ac:dyDescent="0.2">
      <c r="A25" s="2" t="s">
        <v>10</v>
      </c>
      <c r="B25" s="3" t="str">
        <f t="shared" si="0"/>
        <v>NORDICS HCP Survey Email - Norway - June 2025</v>
      </c>
      <c r="C25" s="3" t="str">
        <f>HYPERLINK("https://otsuka-europe-crm.veevavault.com/ui/#object/sent_email__v/VBLZ025E82GLOF4", "SE-000258093")</f>
        <v>SE-000258093</v>
      </c>
      <c r="D25" s="4">
        <v>45938.694247685184</v>
      </c>
      <c r="E25" s="5">
        <v>1</v>
      </c>
      <c r="F25" s="5">
        <v>1</v>
      </c>
      <c r="G25" s="5">
        <v>0</v>
      </c>
      <c r="H25" s="4" t="s">
        <v>12</v>
      </c>
      <c r="I25" s="5">
        <v>0</v>
      </c>
      <c r="J25" s="4">
        <v>45915.378819444442</v>
      </c>
    </row>
    <row r="26" spans="1:10" x14ac:dyDescent="0.2">
      <c r="A26" s="2" t="s">
        <v>10</v>
      </c>
      <c r="B26" s="3" t="str">
        <f t="shared" si="0"/>
        <v>NORDICS HCP Survey Email - Norway - June 2025</v>
      </c>
      <c r="C26" s="3" t="str">
        <f>HYPERLINK("https://otsuka-europe-crm.veevavault.com/ui/#object/sent_email__v/VBLZ025E82GLOF5", "SE-000258094")</f>
        <v>SE-000258094</v>
      </c>
      <c r="D26" s="4" t="s">
        <v>12</v>
      </c>
      <c r="E26" s="5">
        <v>0</v>
      </c>
      <c r="F26" s="5">
        <v>0</v>
      </c>
      <c r="G26" s="5">
        <v>0</v>
      </c>
      <c r="H26" s="4" t="s">
        <v>12</v>
      </c>
      <c r="I26" s="5">
        <v>0</v>
      </c>
      <c r="J26" s="4">
        <v>45915.379745370374</v>
      </c>
    </row>
    <row r="27" spans="1:10" x14ac:dyDescent="0.2">
      <c r="A27" s="2" t="s">
        <v>10</v>
      </c>
      <c r="B27" s="3" t="str">
        <f t="shared" si="0"/>
        <v>NORDICS HCP Survey Email - Norway - June 2025</v>
      </c>
      <c r="C27" s="3" t="str">
        <f>HYPERLINK("https://otsuka-europe-crm.veevavault.com/ui/#object/sent_email__v/VBLZ025E82GLOF6", "SE-000258095")</f>
        <v>SE-000258095</v>
      </c>
      <c r="D27" s="4" t="s">
        <v>12</v>
      </c>
      <c r="E27" s="5">
        <v>0</v>
      </c>
      <c r="F27" s="5">
        <v>0</v>
      </c>
      <c r="G27" s="5">
        <v>0</v>
      </c>
      <c r="H27" s="4" t="s">
        <v>12</v>
      </c>
      <c r="I27" s="5">
        <v>0</v>
      </c>
      <c r="J27" s="4">
        <v>45915.377430555556</v>
      </c>
    </row>
    <row r="28" spans="1:10" x14ac:dyDescent="0.2">
      <c r="A28" s="2" t="s">
        <v>10</v>
      </c>
      <c r="B28" s="3" t="str">
        <f t="shared" si="0"/>
        <v>NORDICS HCP Survey Email - Norway - June 2025</v>
      </c>
      <c r="C28" s="3" t="str">
        <f>HYPERLINK("https://otsuka-europe-crm.veevavault.com/ui/#object/sent_email__v/VBLZ025E82GLOF7", "SE-000258096")</f>
        <v>SE-000258096</v>
      </c>
      <c r="D28" s="4">
        <v>45942.886481481481</v>
      </c>
      <c r="E28" s="5">
        <v>1</v>
      </c>
      <c r="F28" s="5">
        <v>3</v>
      </c>
      <c r="G28" s="5">
        <v>0</v>
      </c>
      <c r="H28" s="4" t="s">
        <v>12</v>
      </c>
      <c r="I28" s="5">
        <v>0</v>
      </c>
      <c r="J28" s="4">
        <v>45915.378067129626</v>
      </c>
    </row>
    <row r="29" spans="1:10" x14ac:dyDescent="0.2">
      <c r="A29" s="2" t="s">
        <v>10</v>
      </c>
      <c r="B29" s="3" t="str">
        <f t="shared" si="0"/>
        <v>NORDICS HCP Survey Email - Norway - June 2025</v>
      </c>
      <c r="C29" s="3" t="str">
        <f>HYPERLINK("https://otsuka-europe-crm.veevavault.com/ui/#object/sent_email__v/VBLZ025E82GLOF8", "SE-000258097")</f>
        <v>SE-000258097</v>
      </c>
      <c r="D29" s="4" t="s">
        <v>12</v>
      </c>
      <c r="E29" s="5">
        <v>0</v>
      </c>
      <c r="F29" s="5">
        <v>0</v>
      </c>
      <c r="G29" s="5">
        <v>0</v>
      </c>
      <c r="H29" s="4" t="s">
        <v>12</v>
      </c>
      <c r="I29" s="5">
        <v>0</v>
      </c>
      <c r="J29" s="4">
        <v>45915.378229166665</v>
      </c>
    </row>
    <row r="30" spans="1:10" x14ac:dyDescent="0.2">
      <c r="A30" s="2" t="s">
        <v>10</v>
      </c>
      <c r="B30" s="3" t="str">
        <f t="shared" si="0"/>
        <v>NORDICS HCP Survey Email - Norway - June 2025</v>
      </c>
      <c r="C30" s="3" t="str">
        <f>HYPERLINK("https://otsuka-europe-crm.veevavault.com/ui/#object/sent_email__v/VBLZ025E82GLOF9", "SE-000258098")</f>
        <v>SE-000258098</v>
      </c>
      <c r="D30" s="4">
        <v>45918.337557870371</v>
      </c>
      <c r="E30" s="5">
        <v>1</v>
      </c>
      <c r="F30" s="5">
        <v>2</v>
      </c>
      <c r="G30" s="5">
        <v>0</v>
      </c>
      <c r="H30" s="4" t="s">
        <v>12</v>
      </c>
      <c r="I30" s="5">
        <v>0</v>
      </c>
      <c r="J30" s="4">
        <v>45915.378946759258</v>
      </c>
    </row>
    <row r="31" spans="1:10" x14ac:dyDescent="0.2">
      <c r="A31" s="2" t="s">
        <v>10</v>
      </c>
      <c r="B31" s="3" t="str">
        <f t="shared" si="0"/>
        <v>NORDICS HCP Survey Email - Norway - June 2025</v>
      </c>
      <c r="C31" s="3" t="str">
        <f>HYPERLINK("https://otsuka-europe-crm.veevavault.com/ui/#object/sent_email__v/VBLZ025E82GLOFA", "SE-000258099")</f>
        <v>SE-000258099</v>
      </c>
      <c r="D31" s="4" t="s">
        <v>12</v>
      </c>
      <c r="E31" s="5">
        <v>0</v>
      </c>
      <c r="F31" s="5">
        <v>0</v>
      </c>
      <c r="G31" s="5">
        <v>0</v>
      </c>
      <c r="H31" s="4" t="s">
        <v>12</v>
      </c>
      <c r="I31" s="5">
        <v>0</v>
      </c>
      <c r="J31" s="4">
        <v>45915.379293981481</v>
      </c>
    </row>
    <row r="32" spans="1:10" x14ac:dyDescent="0.2">
      <c r="A32" s="2" t="s">
        <v>10</v>
      </c>
      <c r="B32" s="3" t="str">
        <f t="shared" si="0"/>
        <v>NORDICS HCP Survey Email - Norway - June 2025</v>
      </c>
      <c r="C32" s="3" t="str">
        <f>HYPERLINK("https://otsuka-europe-crm.veevavault.com/ui/#object/sent_email__v/VBLZ025E82GLOFB", "SE-000258100")</f>
        <v>SE-000258100</v>
      </c>
      <c r="D32" s="4">
        <v>45915.378668981481</v>
      </c>
      <c r="E32" s="5">
        <v>1</v>
      </c>
      <c r="F32" s="5">
        <v>2</v>
      </c>
      <c r="G32" s="5">
        <v>1</v>
      </c>
      <c r="H32" s="4">
        <v>45915.380752314813</v>
      </c>
      <c r="I32" s="5">
        <v>1</v>
      </c>
      <c r="J32" s="4">
        <v>45915.377638888887</v>
      </c>
    </row>
    <row r="33" spans="1:10" x14ac:dyDescent="0.2">
      <c r="A33" s="2" t="s">
        <v>10</v>
      </c>
      <c r="B33" s="3" t="str">
        <f t="shared" si="0"/>
        <v>NORDICS HCP Survey Email - Norway - June 2025</v>
      </c>
      <c r="C33" s="3" t="str">
        <f>HYPERLINK("https://otsuka-europe-crm.veevavault.com/ui/#object/sent_email__v/VBLZ025E82GLOFC", "SE-000258101")</f>
        <v>SE-000258101</v>
      </c>
      <c r="D33" s="4" t="s">
        <v>12</v>
      </c>
      <c r="E33" s="5">
        <v>0</v>
      </c>
      <c r="F33" s="5">
        <v>0</v>
      </c>
      <c r="G33" s="5">
        <v>0</v>
      </c>
      <c r="H33" s="4" t="s">
        <v>12</v>
      </c>
      <c r="I33" s="5">
        <v>0</v>
      </c>
      <c r="J33" s="4">
        <v>45915.377743055556</v>
      </c>
    </row>
    <row r="34" spans="1:10" x14ac:dyDescent="0.2">
      <c r="A34" s="2" t="s">
        <v>10</v>
      </c>
      <c r="B34" s="3" t="str">
        <f t="shared" si="0"/>
        <v>NORDICS HCP Survey Email - Norway - June 2025</v>
      </c>
      <c r="C34" s="3" t="str">
        <f>HYPERLINK("https://otsuka-europe-crm.veevavault.com/ui/#object/sent_email__v/VBLZ025E82GLOFD", "SE-000258102")</f>
        <v>SE-000258102</v>
      </c>
      <c r="D34" s="4" t="s">
        <v>12</v>
      </c>
      <c r="E34" s="5">
        <v>0</v>
      </c>
      <c r="F34" s="5">
        <v>0</v>
      </c>
      <c r="G34" s="5">
        <v>0</v>
      </c>
      <c r="H34" s="4" t="s">
        <v>12</v>
      </c>
      <c r="I34" s="5">
        <v>0</v>
      </c>
      <c r="J34" s="4">
        <v>45915.378460648149</v>
      </c>
    </row>
    <row r="35" spans="1:10" x14ac:dyDescent="0.2">
      <c r="A35" s="2" t="s">
        <v>10</v>
      </c>
      <c r="B35" s="3" t="str">
        <f t="shared" si="0"/>
        <v>NORDICS HCP Survey Email - Norway - June 2025</v>
      </c>
      <c r="C35" s="3" t="str">
        <f>HYPERLINK("https://otsuka-europe-crm.veevavault.com/ui/#object/sent_email__v/VBLZ025E82GLOFE", "SE-000258103")</f>
        <v>SE-000258103</v>
      </c>
      <c r="D35" s="4">
        <v>45915.385868055557</v>
      </c>
      <c r="E35" s="5">
        <v>1</v>
      </c>
      <c r="F35" s="5">
        <v>2</v>
      </c>
      <c r="G35" s="5">
        <v>0</v>
      </c>
      <c r="H35" s="4" t="s">
        <v>12</v>
      </c>
      <c r="I35" s="5">
        <v>0</v>
      </c>
      <c r="J35" s="4">
        <v>45915.378750000003</v>
      </c>
    </row>
    <row r="36" spans="1:10" x14ac:dyDescent="0.2">
      <c r="A36" s="2" t="s">
        <v>10</v>
      </c>
      <c r="B36" s="3" t="str">
        <f t="shared" si="0"/>
        <v>NORDICS HCP Survey Email - Norway - June 2025</v>
      </c>
      <c r="C36" s="3" t="str">
        <f>HYPERLINK("https://otsuka-europe-crm.veevavault.com/ui/#object/sent_email__v/VBLZ025E82GLOFF", "SE-000258104")</f>
        <v>SE-000258104</v>
      </c>
      <c r="D36" s="4" t="s">
        <v>12</v>
      </c>
      <c r="E36" s="5">
        <v>0</v>
      </c>
      <c r="F36" s="5">
        <v>0</v>
      </c>
      <c r="G36" s="5">
        <v>0</v>
      </c>
      <c r="H36" s="4" t="s">
        <v>12</v>
      </c>
      <c r="I36" s="5">
        <v>0</v>
      </c>
      <c r="J36" s="4">
        <v>45915.378993055558</v>
      </c>
    </row>
    <row r="37" spans="1:10" x14ac:dyDescent="0.2">
      <c r="A37" s="2" t="s">
        <v>10</v>
      </c>
      <c r="B37" s="3" t="str">
        <f t="shared" si="0"/>
        <v>NORDICS HCP Survey Email - Norway - June 2025</v>
      </c>
      <c r="C37" s="3" t="str">
        <f>HYPERLINK("https://otsuka-europe-crm.veevavault.com/ui/#object/sent_email__v/VBLZ025E82GLOFG", "SE-000258105")</f>
        <v>SE-000258105</v>
      </c>
      <c r="D37" s="4" t="s">
        <v>12</v>
      </c>
      <c r="E37" s="5">
        <v>0</v>
      </c>
      <c r="F37" s="5">
        <v>0</v>
      </c>
      <c r="G37" s="5">
        <v>0</v>
      </c>
      <c r="H37" s="4" t="s">
        <v>12</v>
      </c>
      <c r="I37" s="5">
        <v>0</v>
      </c>
      <c r="J37" s="4">
        <v>45915.379953703705</v>
      </c>
    </row>
    <row r="38" spans="1:10" x14ac:dyDescent="0.2">
      <c r="A38" s="2" t="s">
        <v>10</v>
      </c>
      <c r="B38" s="3" t="str">
        <f t="shared" si="0"/>
        <v>NORDICS HCP Survey Email - Norway - June 2025</v>
      </c>
      <c r="C38" s="3" t="str">
        <f>HYPERLINK("https://otsuka-europe-crm.veevavault.com/ui/#object/sent_email__v/VBLZ025E82GLOFH", "SE-000258106")</f>
        <v>SE-000258106</v>
      </c>
      <c r="D38" s="4">
        <v>45916.383136574077</v>
      </c>
      <c r="E38" s="5">
        <v>1</v>
      </c>
      <c r="F38" s="5">
        <v>1</v>
      </c>
      <c r="G38" s="5">
        <v>0</v>
      </c>
      <c r="H38" s="4" t="s">
        <v>12</v>
      </c>
      <c r="I38" s="5">
        <v>0</v>
      </c>
      <c r="J38" s="4">
        <v>45915.37740740741</v>
      </c>
    </row>
    <row r="39" spans="1:10" x14ac:dyDescent="0.2">
      <c r="A39" s="2" t="s">
        <v>10</v>
      </c>
      <c r="B39" s="3" t="str">
        <f t="shared" si="0"/>
        <v>NORDICS HCP Survey Email - Norway - June 2025</v>
      </c>
      <c r="C39" s="3" t="str">
        <f>HYPERLINK("https://otsuka-europe-crm.veevavault.com/ui/#object/sent_email__v/VBLZ025E82GLOFI", "SE-000258107")</f>
        <v>SE-000258107</v>
      </c>
      <c r="D39" s="4">
        <v>45915.390833333331</v>
      </c>
      <c r="E39" s="5">
        <v>1</v>
      </c>
      <c r="F39" s="5">
        <v>1</v>
      </c>
      <c r="G39" s="5">
        <v>0</v>
      </c>
      <c r="H39" s="4" t="s">
        <v>12</v>
      </c>
      <c r="I39" s="5">
        <v>0</v>
      </c>
      <c r="J39" s="4">
        <v>45915.378055555557</v>
      </c>
    </row>
    <row r="40" spans="1:10" x14ac:dyDescent="0.2">
      <c r="A40" s="2" t="s">
        <v>10</v>
      </c>
      <c r="B40" s="3" t="str">
        <f t="shared" si="0"/>
        <v>NORDICS HCP Survey Email - Norway - June 2025</v>
      </c>
      <c r="C40" s="3" t="str">
        <f>HYPERLINK("https://otsuka-europe-crm.veevavault.com/ui/#object/sent_email__v/VBLZ025E82GLOFJ", "SE-000258108")</f>
        <v>SE-000258108</v>
      </c>
      <c r="D40" s="4" t="s">
        <v>12</v>
      </c>
      <c r="E40" s="5">
        <v>0</v>
      </c>
      <c r="F40" s="5">
        <v>0</v>
      </c>
      <c r="G40" s="5">
        <v>0</v>
      </c>
      <c r="H40" s="4" t="s">
        <v>12</v>
      </c>
      <c r="I40" s="5">
        <v>0</v>
      </c>
      <c r="J40" s="4">
        <v>45915.378321759257</v>
      </c>
    </row>
    <row r="41" spans="1:10" x14ac:dyDescent="0.2">
      <c r="A41" s="2" t="s">
        <v>10</v>
      </c>
      <c r="B41" s="3" t="str">
        <f t="shared" si="0"/>
        <v>NORDICS HCP Survey Email - Norway - June 2025</v>
      </c>
      <c r="C41" s="3" t="str">
        <f>HYPERLINK("https://otsuka-europe-crm.veevavault.com/ui/#object/sent_email__v/VBLZ025E82GLOFL", "SE-000258110")</f>
        <v>SE-000258110</v>
      </c>
      <c r="D41" s="4" t="s">
        <v>12</v>
      </c>
      <c r="E41" s="5">
        <v>0</v>
      </c>
      <c r="F41" s="5">
        <v>0</v>
      </c>
      <c r="G41" s="5">
        <v>0</v>
      </c>
      <c r="H41" s="4" t="s">
        <v>12</v>
      </c>
      <c r="I41" s="5">
        <v>0</v>
      </c>
      <c r="J41" s="4">
        <v>45915.379259259258</v>
      </c>
    </row>
    <row r="42" spans="1:10" x14ac:dyDescent="0.2">
      <c r="A42" s="2" t="s">
        <v>10</v>
      </c>
      <c r="B42" s="3" t="str">
        <f t="shared" si="0"/>
        <v>NORDICS HCP Survey Email - Norway - June 2025</v>
      </c>
      <c r="C42" s="3" t="str">
        <f>HYPERLINK("https://otsuka-europe-crm.veevavault.com/ui/#object/sent_email__v/VBLZ025E82GLOFM", "SE-000258111")</f>
        <v>SE-000258111</v>
      </c>
      <c r="D42" s="4">
        <v>45915.378981481481</v>
      </c>
      <c r="E42" s="5">
        <v>1</v>
      </c>
      <c r="F42" s="5">
        <v>1</v>
      </c>
      <c r="G42" s="5">
        <v>0</v>
      </c>
      <c r="H42" s="4" t="s">
        <v>12</v>
      </c>
      <c r="I42" s="5">
        <v>0</v>
      </c>
      <c r="J42" s="4">
        <v>45915.37771990741</v>
      </c>
    </row>
    <row r="43" spans="1:10" x14ac:dyDescent="0.2">
      <c r="A43" s="2" t="s">
        <v>10</v>
      </c>
      <c r="B43" s="3" t="str">
        <f t="shared" si="0"/>
        <v>NORDICS HCP Survey Email - Norway - June 2025</v>
      </c>
      <c r="C43" s="3" t="str">
        <f>HYPERLINK("https://otsuka-europe-crm.veevavault.com/ui/#object/sent_email__v/VBLZ025E82GLOFN", "SE-000258112")</f>
        <v>SE-000258112</v>
      </c>
      <c r="D43" s="4" t="s">
        <v>12</v>
      </c>
      <c r="E43" s="5">
        <v>0</v>
      </c>
      <c r="F43" s="5">
        <v>0</v>
      </c>
      <c r="G43" s="5">
        <v>0</v>
      </c>
      <c r="H43" s="4" t="s">
        <v>12</v>
      </c>
      <c r="I43" s="5">
        <v>0</v>
      </c>
      <c r="J43" s="4">
        <v>45915.377708333333</v>
      </c>
    </row>
    <row r="44" spans="1:10" x14ac:dyDescent="0.2">
      <c r="A44" s="2" t="s">
        <v>10</v>
      </c>
      <c r="B44" s="3" t="str">
        <f t="shared" si="0"/>
        <v>NORDICS HCP Survey Email - Norway - June 2025</v>
      </c>
      <c r="C44" s="3" t="str">
        <f>HYPERLINK("https://otsuka-europe-crm.veevavault.com/ui/#object/sent_email__v/VBLZ025E82GLOFO", "SE-000258113")</f>
        <v>SE-000258113</v>
      </c>
      <c r="D44" s="4" t="s">
        <v>12</v>
      </c>
      <c r="E44" s="5">
        <v>0</v>
      </c>
      <c r="F44" s="5">
        <v>0</v>
      </c>
      <c r="G44" s="5">
        <v>0</v>
      </c>
      <c r="H44" s="4" t="s">
        <v>12</v>
      </c>
      <c r="I44" s="5">
        <v>0</v>
      </c>
      <c r="J44" s="4">
        <v>45915.378495370373</v>
      </c>
    </row>
    <row r="45" spans="1:10" x14ac:dyDescent="0.2">
      <c r="A45" s="2" t="s">
        <v>10</v>
      </c>
      <c r="B45" s="3" t="str">
        <f t="shared" si="0"/>
        <v>NORDICS HCP Survey Email - Norway - June 2025</v>
      </c>
      <c r="C45" s="3" t="str">
        <f>HYPERLINK("https://otsuka-europe-crm.veevavault.com/ui/#object/sent_email__v/VBLZ025E82GLOFP", "SE-000258114")</f>
        <v>SE-000258114</v>
      </c>
      <c r="D45" s="4">
        <v>45915.98170138889</v>
      </c>
      <c r="E45" s="5">
        <v>1</v>
      </c>
      <c r="F45" s="5">
        <v>1</v>
      </c>
      <c r="G45" s="5">
        <v>0</v>
      </c>
      <c r="H45" s="4" t="s">
        <v>12</v>
      </c>
      <c r="I45" s="5">
        <v>0</v>
      </c>
      <c r="J45" s="4">
        <v>45915.378761574073</v>
      </c>
    </row>
    <row r="46" spans="1:10" x14ac:dyDescent="0.2">
      <c r="A46" s="2" t="s">
        <v>10</v>
      </c>
      <c r="B46" s="3" t="str">
        <f t="shared" si="0"/>
        <v>NORDICS HCP Survey Email - Norway - June 2025</v>
      </c>
      <c r="C46" s="3" t="str">
        <f>HYPERLINK("https://otsuka-europe-crm.veevavault.com/ui/#object/sent_email__v/VBLZ025E82GLOFQ", "SE-000258115")</f>
        <v>SE-000258115</v>
      </c>
      <c r="D46" s="4" t="s">
        <v>12</v>
      </c>
      <c r="E46" s="5">
        <v>0</v>
      </c>
      <c r="F46" s="5">
        <v>0</v>
      </c>
      <c r="G46" s="5">
        <v>0</v>
      </c>
      <c r="H46" s="4" t="s">
        <v>12</v>
      </c>
      <c r="I46" s="5">
        <v>0</v>
      </c>
      <c r="J46" s="4">
        <v>45915.378877314812</v>
      </c>
    </row>
    <row r="47" spans="1:10" x14ac:dyDescent="0.2">
      <c r="A47" s="2" t="s">
        <v>10</v>
      </c>
      <c r="B47" s="3" t="str">
        <f t="shared" si="0"/>
        <v>NORDICS HCP Survey Email - Norway - June 2025</v>
      </c>
      <c r="C47" s="3" t="str">
        <f>HYPERLINK("https://otsuka-europe-crm.veevavault.com/ui/#object/sent_email__v/VBLZ025E82GLOFR", "SE-000258116")</f>
        <v>SE-000258116</v>
      </c>
      <c r="D47" s="4">
        <v>45915.677685185183</v>
      </c>
      <c r="E47" s="5">
        <v>1</v>
      </c>
      <c r="F47" s="5">
        <v>1</v>
      </c>
      <c r="G47" s="5">
        <v>0</v>
      </c>
      <c r="H47" s="4" t="s">
        <v>12</v>
      </c>
      <c r="I47" s="5">
        <v>0</v>
      </c>
      <c r="J47" s="4">
        <v>45915.379733796297</v>
      </c>
    </row>
    <row r="48" spans="1:10" x14ac:dyDescent="0.2">
      <c r="A48" s="2" t="s">
        <v>10</v>
      </c>
      <c r="B48" s="3" t="str">
        <f t="shared" si="0"/>
        <v>NORDICS HCP Survey Email - Norway - June 2025</v>
      </c>
      <c r="C48" s="3" t="str">
        <f>HYPERLINK("https://otsuka-europe-crm.veevavault.com/ui/#object/sent_email__v/VBLZ025E82GLOFS", "SE-000258117")</f>
        <v>SE-000258117</v>
      </c>
      <c r="D48" s="4" t="s">
        <v>12</v>
      </c>
      <c r="E48" s="5">
        <v>0</v>
      </c>
      <c r="F48" s="5">
        <v>0</v>
      </c>
      <c r="G48" s="5">
        <v>0</v>
      </c>
      <c r="H48" s="4" t="s">
        <v>12</v>
      </c>
      <c r="I48" s="5">
        <v>0</v>
      </c>
      <c r="J48" s="4">
        <v>45915.377754629626</v>
      </c>
    </row>
    <row r="49" spans="1:10" x14ac:dyDescent="0.2">
      <c r="A49" s="2" t="s">
        <v>10</v>
      </c>
      <c r="B49" s="3" t="str">
        <f t="shared" si="0"/>
        <v>NORDICS HCP Survey Email - Norway - June 2025</v>
      </c>
      <c r="C49" s="3" t="str">
        <f>HYPERLINK("https://otsuka-europe-crm.veevavault.com/ui/#object/sent_email__v/VBLZ025E82GLOFT", "SE-000258118")</f>
        <v>SE-000258118</v>
      </c>
      <c r="D49" s="4" t="s">
        <v>12</v>
      </c>
      <c r="E49" s="5">
        <v>0</v>
      </c>
      <c r="F49" s="5">
        <v>0</v>
      </c>
      <c r="G49" s="5">
        <v>0</v>
      </c>
      <c r="H49" s="4" t="s">
        <v>12</v>
      </c>
      <c r="I49" s="5">
        <v>0</v>
      </c>
      <c r="J49" s="4">
        <v>45915.378564814811</v>
      </c>
    </row>
    <row r="50" spans="1:10" x14ac:dyDescent="0.2">
      <c r="A50" s="2" t="s">
        <v>10</v>
      </c>
      <c r="B50" s="3" t="str">
        <f t="shared" si="0"/>
        <v>NORDICS HCP Survey Email - Norway - June 2025</v>
      </c>
      <c r="C50" s="3" t="str">
        <f>HYPERLINK("https://otsuka-europe-crm.veevavault.com/ui/#object/sent_email__v/VBLZ025E82GLOFU", "SE-000258119")</f>
        <v>SE-000258119</v>
      </c>
      <c r="D50" s="4" t="s">
        <v>12</v>
      </c>
      <c r="E50" s="5">
        <v>0</v>
      </c>
      <c r="F50" s="5">
        <v>0</v>
      </c>
      <c r="G50" s="5">
        <v>0</v>
      </c>
      <c r="H50" s="4" t="s">
        <v>12</v>
      </c>
      <c r="I50" s="5">
        <v>0</v>
      </c>
      <c r="J50" s="4">
        <v>45915.378634259258</v>
      </c>
    </row>
    <row r="51" spans="1:10" x14ac:dyDescent="0.2">
      <c r="A51" s="2" t="s">
        <v>10</v>
      </c>
      <c r="B51" s="3" t="str">
        <f t="shared" si="0"/>
        <v>NORDICS HCP Survey Email - Norway - June 2025</v>
      </c>
      <c r="C51" s="3" t="str">
        <f>HYPERLINK("https://otsuka-europe-crm.veevavault.com/ui/#object/sent_email__v/VBLZ025E82GLOFV", "SE-000258120")</f>
        <v>SE-000258120</v>
      </c>
      <c r="D51" s="4" t="s">
        <v>12</v>
      </c>
      <c r="E51" s="5">
        <v>0</v>
      </c>
      <c r="F51" s="5">
        <v>0</v>
      </c>
      <c r="G51" s="5">
        <v>0</v>
      </c>
      <c r="H51" s="4" t="s">
        <v>12</v>
      </c>
      <c r="I51" s="5">
        <v>0</v>
      </c>
      <c r="J51" s="4">
        <v>45915.378900462965</v>
      </c>
    </row>
    <row r="52" spans="1:10" x14ac:dyDescent="0.2">
      <c r="A52" s="2" t="s">
        <v>10</v>
      </c>
      <c r="B52" s="3" t="str">
        <f t="shared" si="0"/>
        <v>NORDICS HCP Survey Email - Norway - June 2025</v>
      </c>
      <c r="C52" s="3" t="str">
        <f>HYPERLINK("https://otsuka-europe-crm.veevavault.com/ui/#object/sent_email__v/VBLZ025E82GLOFW", "SE-000258121")</f>
        <v>SE-000258121</v>
      </c>
      <c r="D52" s="4">
        <v>45926.802974537037</v>
      </c>
      <c r="E52" s="5">
        <v>1</v>
      </c>
      <c r="F52" s="5">
        <v>2</v>
      </c>
      <c r="G52" s="5">
        <v>0</v>
      </c>
      <c r="H52" s="4" t="s">
        <v>12</v>
      </c>
      <c r="I52" s="5">
        <v>0</v>
      </c>
      <c r="J52" s="4">
        <v>45915.379849537036</v>
      </c>
    </row>
    <row r="53" spans="1:10" x14ac:dyDescent="0.2">
      <c r="A53" s="2" t="s">
        <v>10</v>
      </c>
      <c r="B53" s="3" t="str">
        <f t="shared" si="0"/>
        <v>NORDICS HCP Survey Email - Norway - June 2025</v>
      </c>
      <c r="C53" s="3" t="str">
        <f>HYPERLINK("https://otsuka-europe-crm.veevavault.com/ui/#object/sent_email__v/VBLZ025E82GLOFX", "SE-000258122")</f>
        <v>SE-000258122</v>
      </c>
      <c r="D53" s="4">
        <v>45915.445937500001</v>
      </c>
      <c r="E53" s="5">
        <v>1</v>
      </c>
      <c r="F53" s="5">
        <v>1</v>
      </c>
      <c r="G53" s="5">
        <v>1</v>
      </c>
      <c r="H53" s="4">
        <v>45915.446018518516</v>
      </c>
      <c r="I53" s="5">
        <v>1</v>
      </c>
      <c r="J53" s="4">
        <v>45915.377384259256</v>
      </c>
    </row>
    <row r="54" spans="1:10" x14ac:dyDescent="0.2">
      <c r="A54" s="2" t="s">
        <v>10</v>
      </c>
      <c r="B54" s="3" t="str">
        <f t="shared" si="0"/>
        <v>NORDICS HCP Survey Email - Norway - June 2025</v>
      </c>
      <c r="C54" s="3" t="str">
        <f>HYPERLINK("https://otsuka-europe-crm.veevavault.com/ui/#object/sent_email__v/VBLZ025E82GLOFY", "SE-000258123")</f>
        <v>SE-000258123</v>
      </c>
      <c r="D54" s="4" t="s">
        <v>12</v>
      </c>
      <c r="E54" s="5">
        <v>0</v>
      </c>
      <c r="F54" s="5">
        <v>0</v>
      </c>
      <c r="G54" s="5">
        <v>0</v>
      </c>
      <c r="H54" s="4" t="s">
        <v>12</v>
      </c>
      <c r="I54" s="5">
        <v>0</v>
      </c>
      <c r="J54" s="4">
        <v>45915.378171296295</v>
      </c>
    </row>
    <row r="55" spans="1:10" x14ac:dyDescent="0.2">
      <c r="A55" s="2" t="s">
        <v>10</v>
      </c>
      <c r="B55" s="3" t="str">
        <f t="shared" si="0"/>
        <v>NORDICS HCP Survey Email - Norway - June 2025</v>
      </c>
      <c r="C55" s="3" t="str">
        <f>HYPERLINK("https://otsuka-europe-crm.veevavault.com/ui/#object/sent_email__v/VBLZ025E82GLOFZ", "SE-000258124")</f>
        <v>SE-000258124</v>
      </c>
      <c r="D55" s="4" t="s">
        <v>12</v>
      </c>
      <c r="E55" s="5">
        <v>0</v>
      </c>
      <c r="F55" s="5">
        <v>0</v>
      </c>
      <c r="G55" s="5">
        <v>0</v>
      </c>
      <c r="H55" s="4" t="s">
        <v>12</v>
      </c>
      <c r="I55" s="5">
        <v>0</v>
      </c>
      <c r="J55" s="4">
        <v>45915.378310185188</v>
      </c>
    </row>
    <row r="56" spans="1:10" x14ac:dyDescent="0.2">
      <c r="A56" s="2" t="s">
        <v>10</v>
      </c>
      <c r="B56" s="3" t="str">
        <f t="shared" si="0"/>
        <v>NORDICS HCP Survey Email - Norway - June 2025</v>
      </c>
      <c r="C56" s="3" t="str">
        <f>HYPERLINK("https://otsuka-europe-crm.veevavault.com/ui/#object/sent_email__v/VBLZ025E82GLOG0", "SE-000258125")</f>
        <v>SE-000258125</v>
      </c>
      <c r="D56" s="4" t="s">
        <v>12</v>
      </c>
      <c r="E56" s="5">
        <v>0</v>
      </c>
      <c r="F56" s="5">
        <v>0</v>
      </c>
      <c r="G56" s="5">
        <v>0</v>
      </c>
      <c r="H56" s="4" t="s">
        <v>12</v>
      </c>
      <c r="I56" s="5">
        <v>0</v>
      </c>
      <c r="J56" s="4">
        <v>45915.378958333335</v>
      </c>
    </row>
    <row r="57" spans="1:10" x14ac:dyDescent="0.2">
      <c r="A57" s="2" t="s">
        <v>10</v>
      </c>
      <c r="B57" s="3" t="str">
        <f t="shared" si="0"/>
        <v>NORDICS HCP Survey Email - Norway - June 2025</v>
      </c>
      <c r="C57" s="3" t="str">
        <f>HYPERLINK("https://otsuka-europe-crm.veevavault.com/ui/#object/sent_email__v/VBLZ025E82GLOG1", "SE-000258126")</f>
        <v>SE-000258126</v>
      </c>
      <c r="D57" s="4">
        <v>45920.359930555554</v>
      </c>
      <c r="E57" s="5">
        <v>1</v>
      </c>
      <c r="F57" s="5">
        <v>2</v>
      </c>
      <c r="G57" s="5">
        <v>1</v>
      </c>
      <c r="H57" s="4">
        <v>45920.360115740739</v>
      </c>
      <c r="I57" s="5">
        <v>1</v>
      </c>
      <c r="J57" s="4">
        <v>45915.379201388889</v>
      </c>
    </row>
    <row r="58" spans="1:10" x14ac:dyDescent="0.2">
      <c r="A58" s="2" t="s">
        <v>10</v>
      </c>
      <c r="B58" s="3" t="str">
        <f t="shared" si="0"/>
        <v>NORDICS HCP Survey Email - Norway - June 2025</v>
      </c>
      <c r="C58" s="3" t="str">
        <f>HYPERLINK("https://otsuka-europe-crm.veevavault.com/ui/#object/sent_email__v/VBLZ025E82GLOG2", "SE-000258127")</f>
        <v>SE-000258127</v>
      </c>
      <c r="D58" s="4" t="s">
        <v>12</v>
      </c>
      <c r="E58" s="5">
        <v>0</v>
      </c>
      <c r="F58" s="5">
        <v>0</v>
      </c>
      <c r="G58" s="5">
        <v>0</v>
      </c>
      <c r="H58" s="4" t="s">
        <v>12</v>
      </c>
      <c r="I58" s="5">
        <v>0</v>
      </c>
      <c r="J58" s="4">
        <v>45915.377569444441</v>
      </c>
    </row>
    <row r="59" spans="1:10" x14ac:dyDescent="0.2">
      <c r="A59" s="2" t="s">
        <v>10</v>
      </c>
      <c r="B59" s="3" t="str">
        <f t="shared" si="0"/>
        <v>NORDICS HCP Survey Email - Norway - June 2025</v>
      </c>
      <c r="C59" s="3" t="str">
        <f>HYPERLINK("https://otsuka-europe-crm.veevavault.com/ui/#object/sent_email__v/VBLZ025E82GLOG3", "SE-000258128")</f>
        <v>SE-000258128</v>
      </c>
      <c r="D59" s="4" t="s">
        <v>12</v>
      </c>
      <c r="E59" s="5">
        <v>0</v>
      </c>
      <c r="F59" s="5">
        <v>0</v>
      </c>
      <c r="G59" s="5">
        <v>0</v>
      </c>
      <c r="H59" s="4" t="s">
        <v>12</v>
      </c>
      <c r="I59" s="5">
        <v>0</v>
      </c>
      <c r="J59" s="4">
        <v>45915.37771990741</v>
      </c>
    </row>
    <row r="60" spans="1:10" x14ac:dyDescent="0.2">
      <c r="A60" s="2" t="s">
        <v>10</v>
      </c>
      <c r="B60" s="3" t="str">
        <f t="shared" si="0"/>
        <v>NORDICS HCP Survey Email - Norway - June 2025</v>
      </c>
      <c r="C60" s="3" t="str">
        <f>HYPERLINK("https://otsuka-europe-crm.veevavault.com/ui/#object/sent_email__v/VBLZ025E82GLOG4", "SE-000258129")</f>
        <v>SE-000258129</v>
      </c>
      <c r="D60" s="4" t="s">
        <v>12</v>
      </c>
      <c r="E60" s="5">
        <v>0</v>
      </c>
      <c r="F60" s="5">
        <v>0</v>
      </c>
      <c r="G60" s="5">
        <v>0</v>
      </c>
      <c r="H60" s="4" t="s">
        <v>12</v>
      </c>
      <c r="I60" s="5">
        <v>0</v>
      </c>
      <c r="J60" s="4">
        <v>45915.37841435185</v>
      </c>
    </row>
    <row r="61" spans="1:10" x14ac:dyDescent="0.2">
      <c r="A61" s="2" t="s">
        <v>10</v>
      </c>
      <c r="B61" s="3" t="str">
        <f t="shared" si="0"/>
        <v>NORDICS HCP Survey Email - Norway - June 2025</v>
      </c>
      <c r="C61" s="3" t="str">
        <f>HYPERLINK("https://otsuka-europe-crm.veevavault.com/ui/#object/sent_email__v/VBLZ025E82GLOG5", "SE-000258130")</f>
        <v>SE-000258130</v>
      </c>
      <c r="D61" s="4">
        <v>45915.383969907409</v>
      </c>
      <c r="E61" s="5">
        <v>1</v>
      </c>
      <c r="F61" s="5">
        <v>1</v>
      </c>
      <c r="G61" s="5">
        <v>1</v>
      </c>
      <c r="H61" s="4">
        <v>45915.384155092594</v>
      </c>
      <c r="I61" s="5">
        <v>2</v>
      </c>
      <c r="J61" s="4">
        <v>45915.378703703704</v>
      </c>
    </row>
    <row r="62" spans="1:10" x14ac:dyDescent="0.2">
      <c r="A62" s="2" t="s">
        <v>10</v>
      </c>
      <c r="B62" s="3" t="str">
        <f t="shared" si="0"/>
        <v>NORDICS HCP Survey Email - Norway - June 2025</v>
      </c>
      <c r="C62" s="3" t="str">
        <f>HYPERLINK("https://otsuka-europe-crm.veevavault.com/ui/#object/sent_email__v/VBLZ025E82GLOG6", "SE-000258131")</f>
        <v>SE-000258131</v>
      </c>
      <c r="D62" s="4" t="s">
        <v>12</v>
      </c>
      <c r="E62" s="5">
        <v>0</v>
      </c>
      <c r="F62" s="5">
        <v>0</v>
      </c>
      <c r="G62" s="5">
        <v>0</v>
      </c>
      <c r="H62" s="4" t="s">
        <v>12</v>
      </c>
      <c r="I62" s="5">
        <v>0</v>
      </c>
      <c r="J62" s="4">
        <v>45915.378888888888</v>
      </c>
    </row>
    <row r="63" spans="1:10" x14ac:dyDescent="0.2">
      <c r="A63" s="2" t="s">
        <v>10</v>
      </c>
      <c r="B63" s="3" t="str">
        <f t="shared" si="0"/>
        <v>NORDICS HCP Survey Email - Norway - June 2025</v>
      </c>
      <c r="C63" s="3" t="str">
        <f>HYPERLINK("https://otsuka-europe-crm.veevavault.com/ui/#object/sent_email__v/VBLZ025E82GLOG7", "SE-000258132")</f>
        <v>SE-000258132</v>
      </c>
      <c r="D63" s="4" t="s">
        <v>12</v>
      </c>
      <c r="E63" s="5">
        <v>0</v>
      </c>
      <c r="F63" s="5">
        <v>0</v>
      </c>
      <c r="G63" s="5">
        <v>0</v>
      </c>
      <c r="H63" s="4" t="s">
        <v>12</v>
      </c>
      <c r="I63" s="5">
        <v>0</v>
      </c>
      <c r="J63" s="4">
        <v>45915.379837962966</v>
      </c>
    </row>
    <row r="64" spans="1:10" x14ac:dyDescent="0.2">
      <c r="A64" s="2" t="s">
        <v>10</v>
      </c>
      <c r="B64" s="3" t="str">
        <f t="shared" si="0"/>
        <v>NORDICS HCP Survey Email - Norway - June 2025</v>
      </c>
      <c r="C64" s="3" t="str">
        <f>HYPERLINK("https://otsuka-europe-crm.veevavault.com/ui/#object/sent_email__v/VBLZ025E82GLOG8", "SE-000258133")</f>
        <v>SE-000258133</v>
      </c>
      <c r="D64" s="4" t="s">
        <v>12</v>
      </c>
      <c r="E64" s="5">
        <v>0</v>
      </c>
      <c r="F64" s="5">
        <v>0</v>
      </c>
      <c r="G64" s="5">
        <v>0</v>
      </c>
      <c r="H64" s="4" t="s">
        <v>12</v>
      </c>
      <c r="I64" s="5">
        <v>0</v>
      </c>
      <c r="J64" s="4">
        <v>45915.377442129633</v>
      </c>
    </row>
    <row r="65" spans="1:10" x14ac:dyDescent="0.2">
      <c r="A65" s="2" t="s">
        <v>10</v>
      </c>
      <c r="B65" s="3" t="str">
        <f t="shared" si="0"/>
        <v>NORDICS HCP Survey Email - Norway - June 2025</v>
      </c>
      <c r="C65" s="3" t="str">
        <f>HYPERLINK("https://otsuka-europe-crm.veevavault.com/ui/#object/sent_email__v/VBLZ025E82GLOG9", "SE-000258134")</f>
        <v>SE-000258134</v>
      </c>
      <c r="D65" s="4" t="s">
        <v>12</v>
      </c>
      <c r="E65" s="5">
        <v>0</v>
      </c>
      <c r="F65" s="5">
        <v>0</v>
      </c>
      <c r="G65" s="5">
        <v>0</v>
      </c>
      <c r="H65" s="4" t="s">
        <v>12</v>
      </c>
      <c r="I65" s="5">
        <v>0</v>
      </c>
      <c r="J65" s="4">
        <v>45915.378078703703</v>
      </c>
    </row>
    <row r="66" spans="1:10" x14ac:dyDescent="0.2">
      <c r="A66" s="2" t="s">
        <v>10</v>
      </c>
      <c r="B66" s="3" t="str">
        <f t="shared" si="0"/>
        <v>NORDICS HCP Survey Email - Norway - June 2025</v>
      </c>
      <c r="C66" s="3" t="str">
        <f>HYPERLINK("https://otsuka-europe-crm.veevavault.com/ui/#object/sent_email__v/VBLZ025E82GLOGA", "SE-000258135")</f>
        <v>SE-000258135</v>
      </c>
      <c r="D66" s="4" t="s">
        <v>12</v>
      </c>
      <c r="E66" s="5">
        <v>0</v>
      </c>
      <c r="F66" s="5">
        <v>0</v>
      </c>
      <c r="G66" s="5">
        <v>0</v>
      </c>
      <c r="H66" s="4" t="s">
        <v>12</v>
      </c>
      <c r="I66" s="5">
        <v>0</v>
      </c>
      <c r="J66" s="4">
        <v>45915.378275462965</v>
      </c>
    </row>
    <row r="67" spans="1:10" x14ac:dyDescent="0.2">
      <c r="A67" s="2" t="s">
        <v>10</v>
      </c>
      <c r="B67" s="3" t="str">
        <f t="shared" ref="B67:B130" si="1">HYPERLINK("https://otsuka-europe-crm.veevavault.com/ui/#object/approved_document__v/V5OZ025E82TG74P", "NORDICS HCP Survey Email - Norway - June 2025")</f>
        <v>NORDICS HCP Survey Email - Norway - June 2025</v>
      </c>
      <c r="C67" s="3" t="str">
        <f>HYPERLINK("https://otsuka-europe-crm.veevavault.com/ui/#object/sent_email__v/VBLZ025E82GLOGB", "SE-000258136")</f>
        <v>SE-000258136</v>
      </c>
      <c r="D67" s="4" t="s">
        <v>12</v>
      </c>
      <c r="E67" s="5">
        <v>0</v>
      </c>
      <c r="F67" s="5">
        <v>0</v>
      </c>
      <c r="G67" s="5">
        <v>0</v>
      </c>
      <c r="H67" s="4" t="s">
        <v>12</v>
      </c>
      <c r="I67" s="5">
        <v>0</v>
      </c>
      <c r="J67" s="4">
        <v>45915.379027777781</v>
      </c>
    </row>
    <row r="68" spans="1:10" x14ac:dyDescent="0.2">
      <c r="A68" s="2" t="s">
        <v>10</v>
      </c>
      <c r="B68" s="3" t="str">
        <f t="shared" si="1"/>
        <v>NORDICS HCP Survey Email - Norway - June 2025</v>
      </c>
      <c r="C68" s="3" t="str">
        <f>HYPERLINK("https://otsuka-europe-crm.veevavault.com/ui/#object/sent_email__v/VBLZ025E82GLOGC", "SE-000258137")</f>
        <v>SE-000258137</v>
      </c>
      <c r="D68" s="4" t="s">
        <v>12</v>
      </c>
      <c r="E68" s="5">
        <v>0</v>
      </c>
      <c r="F68" s="5">
        <v>0</v>
      </c>
      <c r="G68" s="5">
        <v>0</v>
      </c>
      <c r="H68" s="4" t="s">
        <v>12</v>
      </c>
      <c r="I68" s="5">
        <v>0</v>
      </c>
      <c r="J68" s="4">
        <v>45915.379328703704</v>
      </c>
    </row>
    <row r="69" spans="1:10" x14ac:dyDescent="0.2">
      <c r="A69" s="2" t="s">
        <v>10</v>
      </c>
      <c r="B69" s="3" t="str">
        <f t="shared" si="1"/>
        <v>NORDICS HCP Survey Email - Norway - June 2025</v>
      </c>
      <c r="C69" s="3" t="str">
        <f>HYPERLINK("https://otsuka-europe-crm.veevavault.com/ui/#object/sent_email__v/VBLZ025E82GLOGD", "SE-000258138")</f>
        <v>SE-000258138</v>
      </c>
      <c r="D69" s="4" t="s">
        <v>12</v>
      </c>
      <c r="E69" s="5">
        <v>0</v>
      </c>
      <c r="F69" s="5">
        <v>0</v>
      </c>
      <c r="G69" s="5">
        <v>0</v>
      </c>
      <c r="H69" s="4" t="s">
        <v>12</v>
      </c>
      <c r="I69" s="5">
        <v>0</v>
      </c>
      <c r="J69" s="4">
        <v>45915.377581018518</v>
      </c>
    </row>
    <row r="70" spans="1:10" x14ac:dyDescent="0.2">
      <c r="A70" s="2" t="s">
        <v>10</v>
      </c>
      <c r="B70" s="3" t="str">
        <f t="shared" si="1"/>
        <v>NORDICS HCP Survey Email - Norway - June 2025</v>
      </c>
      <c r="C70" s="3" t="str">
        <f>HYPERLINK("https://otsuka-europe-crm.veevavault.com/ui/#object/sent_email__v/VBLZ025E82GLOGE", "SE-000258139")</f>
        <v>SE-000258139</v>
      </c>
      <c r="D70" s="4">
        <v>45915.393773148149</v>
      </c>
      <c r="E70" s="5">
        <v>1</v>
      </c>
      <c r="F70" s="5">
        <v>2</v>
      </c>
      <c r="G70" s="5">
        <v>0</v>
      </c>
      <c r="H70" s="4" t="s">
        <v>12</v>
      </c>
      <c r="I70" s="5">
        <v>0</v>
      </c>
      <c r="J70" s="4">
        <v>45915.377696759257</v>
      </c>
    </row>
    <row r="71" spans="1:10" x14ac:dyDescent="0.2">
      <c r="A71" s="2" t="s">
        <v>10</v>
      </c>
      <c r="B71" s="3" t="str">
        <f t="shared" si="1"/>
        <v>NORDICS HCP Survey Email - Norway - June 2025</v>
      </c>
      <c r="C71" s="3" t="str">
        <f>HYPERLINK("https://otsuka-europe-crm.veevavault.com/ui/#object/sent_email__v/VBLZ025E82GLOGF", "SE-000258140")</f>
        <v>SE-000258140</v>
      </c>
      <c r="D71" s="4">
        <v>45915.402442129627</v>
      </c>
      <c r="E71" s="5">
        <v>1</v>
      </c>
      <c r="F71" s="5">
        <v>2</v>
      </c>
      <c r="G71" s="5">
        <v>0</v>
      </c>
      <c r="H71" s="4" t="s">
        <v>12</v>
      </c>
      <c r="I71" s="5">
        <v>0</v>
      </c>
      <c r="J71" s="4">
        <v>45915.377928240741</v>
      </c>
    </row>
    <row r="72" spans="1:10" x14ac:dyDescent="0.2">
      <c r="A72" s="2" t="s">
        <v>10</v>
      </c>
      <c r="B72" s="3" t="str">
        <f t="shared" si="1"/>
        <v>NORDICS HCP Survey Email - Norway - June 2025</v>
      </c>
      <c r="C72" s="3" t="str">
        <f>HYPERLINK("https://otsuka-europe-crm.veevavault.com/ui/#object/sent_email__v/VBLZ025E82GLOGG", "SE-000258141")</f>
        <v>SE-000258141</v>
      </c>
      <c r="D72" s="4">
        <v>45915.744467592594</v>
      </c>
      <c r="E72" s="5">
        <v>1</v>
      </c>
      <c r="F72" s="5">
        <v>2</v>
      </c>
      <c r="G72" s="5">
        <v>0</v>
      </c>
      <c r="H72" s="4" t="s">
        <v>12</v>
      </c>
      <c r="I72" s="5">
        <v>0</v>
      </c>
      <c r="J72" s="4">
        <v>45915.378761574073</v>
      </c>
    </row>
    <row r="73" spans="1:10" x14ac:dyDescent="0.2">
      <c r="A73" s="2" t="s">
        <v>10</v>
      </c>
      <c r="B73" s="3" t="str">
        <f t="shared" si="1"/>
        <v>NORDICS HCP Survey Email - Norway - June 2025</v>
      </c>
      <c r="C73" s="3" t="str">
        <f>HYPERLINK("https://otsuka-europe-crm.veevavault.com/ui/#object/sent_email__v/VBLZ025E82GLOGH", "SE-000258142")</f>
        <v>SE-000258142</v>
      </c>
      <c r="D73" s="4" t="s">
        <v>12</v>
      </c>
      <c r="E73" s="5">
        <v>0</v>
      </c>
      <c r="F73" s="5">
        <v>0</v>
      </c>
      <c r="G73" s="5">
        <v>0</v>
      </c>
      <c r="H73" s="4" t="s">
        <v>12</v>
      </c>
      <c r="I73" s="5">
        <v>0</v>
      </c>
      <c r="J73" s="4">
        <v>45915.378807870373</v>
      </c>
    </row>
    <row r="74" spans="1:10" x14ac:dyDescent="0.2">
      <c r="A74" s="2" t="s">
        <v>10</v>
      </c>
      <c r="B74" s="3" t="str">
        <f t="shared" si="1"/>
        <v>NORDICS HCP Survey Email - Norway - June 2025</v>
      </c>
      <c r="C74" s="3" t="str">
        <f>HYPERLINK("https://otsuka-europe-crm.veevavault.com/ui/#object/sent_email__v/VBLZ025E82GLOGI", "SE-000258143")</f>
        <v>SE-000258143</v>
      </c>
      <c r="D74" s="4">
        <v>45915.935960648145</v>
      </c>
      <c r="E74" s="5">
        <v>1</v>
      </c>
      <c r="F74" s="5">
        <v>2</v>
      </c>
      <c r="G74" s="5">
        <v>1</v>
      </c>
      <c r="H74" s="4">
        <v>45915.47111111111</v>
      </c>
      <c r="I74" s="5">
        <v>1</v>
      </c>
      <c r="J74" s="4">
        <v>45915.379884259259</v>
      </c>
    </row>
    <row r="75" spans="1:10" x14ac:dyDescent="0.2">
      <c r="A75" s="2" t="s">
        <v>10</v>
      </c>
      <c r="B75" s="3" t="str">
        <f t="shared" si="1"/>
        <v>NORDICS HCP Survey Email - Norway - June 2025</v>
      </c>
      <c r="C75" s="3" t="str">
        <f>HYPERLINK("https://otsuka-europe-crm.veevavault.com/ui/#object/sent_email__v/VBLZ025E82GLOGJ", "SE-000258144")</f>
        <v>SE-000258144</v>
      </c>
      <c r="D75" s="4" t="s">
        <v>12</v>
      </c>
      <c r="E75" s="5">
        <v>0</v>
      </c>
      <c r="F75" s="5">
        <v>0</v>
      </c>
      <c r="G75" s="5">
        <v>0</v>
      </c>
      <c r="H75" s="4" t="s">
        <v>12</v>
      </c>
      <c r="I75" s="5">
        <v>0</v>
      </c>
      <c r="J75" s="4">
        <v>45915.377384259256</v>
      </c>
    </row>
    <row r="76" spans="1:10" x14ac:dyDescent="0.2">
      <c r="A76" s="2" t="s">
        <v>10</v>
      </c>
      <c r="B76" s="3" t="str">
        <f t="shared" si="1"/>
        <v>NORDICS HCP Survey Email - Norway - June 2025</v>
      </c>
      <c r="C76" s="3" t="str">
        <f>HYPERLINK("https://otsuka-europe-crm.veevavault.com/ui/#object/sent_email__v/VBLZ025E82GLOGK", "SE-000258145")</f>
        <v>SE-000258145</v>
      </c>
      <c r="D76" s="4" t="s">
        <v>12</v>
      </c>
      <c r="E76" s="5">
        <v>0</v>
      </c>
      <c r="F76" s="5">
        <v>0</v>
      </c>
      <c r="G76" s="5">
        <v>0</v>
      </c>
      <c r="H76" s="4" t="s">
        <v>12</v>
      </c>
      <c r="I76" s="5">
        <v>0</v>
      </c>
      <c r="J76" s="4">
        <v>45915.378055555557</v>
      </c>
    </row>
    <row r="77" spans="1:10" x14ac:dyDescent="0.2">
      <c r="A77" s="2" t="s">
        <v>10</v>
      </c>
      <c r="B77" s="3" t="str">
        <f t="shared" si="1"/>
        <v>NORDICS HCP Survey Email - Norway - June 2025</v>
      </c>
      <c r="C77" s="3" t="str">
        <f>HYPERLINK("https://otsuka-europe-crm.veevavault.com/ui/#object/sent_email__v/VBLZ025E82GLOGL", "SE-000258146")</f>
        <v>SE-000258146</v>
      </c>
      <c r="D77" s="4" t="s">
        <v>12</v>
      </c>
      <c r="E77" s="5">
        <v>0</v>
      </c>
      <c r="F77" s="5">
        <v>0</v>
      </c>
      <c r="G77" s="5">
        <v>0</v>
      </c>
      <c r="H77" s="4" t="s">
        <v>12</v>
      </c>
      <c r="I77" s="5">
        <v>0</v>
      </c>
      <c r="J77" s="4">
        <v>45915.378229166665</v>
      </c>
    </row>
    <row r="78" spans="1:10" x14ac:dyDescent="0.2">
      <c r="A78" s="2" t="s">
        <v>10</v>
      </c>
      <c r="B78" s="3" t="str">
        <f t="shared" si="1"/>
        <v>NORDICS HCP Survey Email - Norway - June 2025</v>
      </c>
      <c r="C78" s="3" t="str">
        <f>HYPERLINK("https://otsuka-europe-crm.veevavault.com/ui/#object/sent_email__v/VBLZ025E82GLOGM", "SE-000258147")</f>
        <v>SE-000258147</v>
      </c>
      <c r="D78" s="4" t="s">
        <v>12</v>
      </c>
      <c r="E78" s="5">
        <v>0</v>
      </c>
      <c r="F78" s="5">
        <v>0</v>
      </c>
      <c r="G78" s="5">
        <v>0</v>
      </c>
      <c r="H78" s="4" t="s">
        <v>12</v>
      </c>
      <c r="I78" s="5">
        <v>0</v>
      </c>
      <c r="J78" s="4">
        <v>45915.37909722222</v>
      </c>
    </row>
    <row r="79" spans="1:10" x14ac:dyDescent="0.2">
      <c r="A79" s="2" t="s">
        <v>10</v>
      </c>
      <c r="B79" s="3" t="str">
        <f t="shared" si="1"/>
        <v>NORDICS HCP Survey Email - Norway - June 2025</v>
      </c>
      <c r="C79" s="3" t="str">
        <f>HYPERLINK("https://otsuka-europe-crm.veevavault.com/ui/#object/sent_email__v/VBLZ025E82GLOGN", "SE-000258148")</f>
        <v>SE-000258148</v>
      </c>
      <c r="D79" s="4">
        <v>45915.390497685185</v>
      </c>
      <c r="E79" s="5">
        <v>1</v>
      </c>
      <c r="F79" s="5">
        <v>1</v>
      </c>
      <c r="G79" s="5">
        <v>0</v>
      </c>
      <c r="H79" s="4" t="s">
        <v>12</v>
      </c>
      <c r="I79" s="5">
        <v>0</v>
      </c>
      <c r="J79" s="4">
        <v>45915.379224537035</v>
      </c>
    </row>
    <row r="80" spans="1:10" x14ac:dyDescent="0.2">
      <c r="A80" s="2" t="s">
        <v>10</v>
      </c>
      <c r="B80" s="3" t="str">
        <f t="shared" si="1"/>
        <v>NORDICS HCP Survey Email - Norway - June 2025</v>
      </c>
      <c r="C80" s="3" t="str">
        <f>HYPERLINK("https://otsuka-europe-crm.veevavault.com/ui/#object/sent_email__v/VBLZ025E82GLOGO", "SE-000258149")</f>
        <v>SE-000258149</v>
      </c>
      <c r="D80" s="4" t="s">
        <v>12</v>
      </c>
      <c r="E80" s="5">
        <v>0</v>
      </c>
      <c r="F80" s="5">
        <v>0</v>
      </c>
      <c r="G80" s="5">
        <v>0</v>
      </c>
      <c r="H80" s="4" t="s">
        <v>12</v>
      </c>
      <c r="I80" s="5">
        <v>0</v>
      </c>
      <c r="J80" s="4">
        <v>45915.377569444441</v>
      </c>
    </row>
    <row r="81" spans="1:10" x14ac:dyDescent="0.2">
      <c r="A81" s="2" t="s">
        <v>10</v>
      </c>
      <c r="B81" s="3" t="str">
        <f t="shared" si="1"/>
        <v>NORDICS HCP Survey Email - Norway - June 2025</v>
      </c>
      <c r="C81" s="3" t="str">
        <f>HYPERLINK("https://otsuka-europe-crm.veevavault.com/ui/#object/sent_email__v/VBLZ025E82GLOGP", "SE-000258150")</f>
        <v>SE-000258150</v>
      </c>
      <c r="D81" s="4" t="s">
        <v>12</v>
      </c>
      <c r="E81" s="5">
        <v>0</v>
      </c>
      <c r="F81" s="5">
        <v>0</v>
      </c>
      <c r="G81" s="5">
        <v>0</v>
      </c>
      <c r="H81" s="4" t="s">
        <v>12</v>
      </c>
      <c r="I81" s="5">
        <v>0</v>
      </c>
      <c r="J81" s="4">
        <v>45915.37767361111</v>
      </c>
    </row>
    <row r="82" spans="1:10" x14ac:dyDescent="0.2">
      <c r="A82" s="2" t="s">
        <v>10</v>
      </c>
      <c r="B82" s="3" t="str">
        <f t="shared" si="1"/>
        <v>NORDICS HCP Survey Email - Norway - June 2025</v>
      </c>
      <c r="C82" s="3" t="str">
        <f>HYPERLINK("https://otsuka-europe-crm.veevavault.com/ui/#object/sent_email__v/VBLZ025E82GLOGQ", "SE-000258151")</f>
        <v>SE-000258151</v>
      </c>
      <c r="D82" s="4" t="s">
        <v>12</v>
      </c>
      <c r="E82" s="5">
        <v>0</v>
      </c>
      <c r="F82" s="5">
        <v>0</v>
      </c>
      <c r="G82" s="5">
        <v>0</v>
      </c>
      <c r="H82" s="4" t="s">
        <v>12</v>
      </c>
      <c r="I82" s="5">
        <v>0</v>
      </c>
      <c r="J82" s="4">
        <v>45915.378564814811</v>
      </c>
    </row>
    <row r="83" spans="1:10" x14ac:dyDescent="0.2">
      <c r="A83" s="2" t="s">
        <v>10</v>
      </c>
      <c r="B83" s="3" t="str">
        <f t="shared" si="1"/>
        <v>NORDICS HCP Survey Email - Norway - June 2025</v>
      </c>
      <c r="C83" s="3" t="str">
        <f>HYPERLINK("https://otsuka-europe-crm.veevavault.com/ui/#object/sent_email__v/VBLZ025E82GLOGR", "SE-000258152")</f>
        <v>SE-000258152</v>
      </c>
      <c r="D83" s="4">
        <v>45916.265821759262</v>
      </c>
      <c r="E83" s="5">
        <v>1</v>
      </c>
      <c r="F83" s="5">
        <v>1</v>
      </c>
      <c r="G83" s="5">
        <v>0</v>
      </c>
      <c r="H83" s="4" t="s">
        <v>12</v>
      </c>
      <c r="I83" s="5">
        <v>0</v>
      </c>
      <c r="J83" s="4">
        <v>45915.378738425927</v>
      </c>
    </row>
    <row r="84" spans="1:10" x14ac:dyDescent="0.2">
      <c r="A84" s="2" t="s">
        <v>10</v>
      </c>
      <c r="B84" s="3" t="str">
        <f t="shared" si="1"/>
        <v>NORDICS HCP Survey Email - Norway - June 2025</v>
      </c>
      <c r="C84" s="3" t="str">
        <f>HYPERLINK("https://otsuka-europe-crm.veevavault.com/ui/#object/sent_email__v/VBLZ025E82GLOGS", "SE-000258153")</f>
        <v>SE-000258153</v>
      </c>
      <c r="D84" s="4" t="s">
        <v>12</v>
      </c>
      <c r="E84" s="5">
        <v>0</v>
      </c>
      <c r="F84" s="5">
        <v>0</v>
      </c>
      <c r="G84" s="5">
        <v>0</v>
      </c>
      <c r="H84" s="4" t="s">
        <v>12</v>
      </c>
      <c r="I84" s="5">
        <v>0</v>
      </c>
      <c r="J84" s="4">
        <v>45915.377546296295</v>
      </c>
    </row>
    <row r="85" spans="1:10" x14ac:dyDescent="0.2">
      <c r="A85" s="2" t="s">
        <v>10</v>
      </c>
      <c r="B85" s="3" t="str">
        <f t="shared" si="1"/>
        <v>NORDICS HCP Survey Email - Norway - June 2025</v>
      </c>
      <c r="C85" s="3" t="str">
        <f>HYPERLINK("https://otsuka-europe-crm.veevavault.com/ui/#object/sent_email__v/VBLZ025E82GLOGT", "SE-000258154")</f>
        <v>SE-000258154</v>
      </c>
      <c r="D85" s="4">
        <v>45915.378958333335</v>
      </c>
      <c r="E85" s="5">
        <v>1</v>
      </c>
      <c r="F85" s="5">
        <v>1</v>
      </c>
      <c r="G85" s="5">
        <v>1</v>
      </c>
      <c r="H85" s="4">
        <v>45915.379236111112</v>
      </c>
      <c r="I85" s="5">
        <v>2</v>
      </c>
      <c r="J85" s="4">
        <v>45915.377696759257</v>
      </c>
    </row>
    <row r="86" spans="1:10" x14ac:dyDescent="0.2">
      <c r="A86" s="2" t="s">
        <v>10</v>
      </c>
      <c r="B86" s="3" t="str">
        <f t="shared" si="1"/>
        <v>NORDICS HCP Survey Email - Norway - June 2025</v>
      </c>
      <c r="C86" s="3" t="str">
        <f>HYPERLINK("https://otsuka-europe-crm.veevavault.com/ui/#object/sent_email__v/VBLZ025E82GLOGU", "SE-000258155")</f>
        <v>SE-000258155</v>
      </c>
      <c r="D86" s="4" t="s">
        <v>12</v>
      </c>
      <c r="E86" s="5">
        <v>0</v>
      </c>
      <c r="F86" s="5">
        <v>0</v>
      </c>
      <c r="G86" s="5">
        <v>0</v>
      </c>
      <c r="H86" s="4" t="s">
        <v>12</v>
      </c>
      <c r="I86" s="5">
        <v>0</v>
      </c>
      <c r="J86" s="4">
        <v>45915.378437500003</v>
      </c>
    </row>
    <row r="87" spans="1:10" x14ac:dyDescent="0.2">
      <c r="A87" s="2" t="s">
        <v>10</v>
      </c>
      <c r="B87" s="3" t="str">
        <f t="shared" si="1"/>
        <v>NORDICS HCP Survey Email - Norway - June 2025</v>
      </c>
      <c r="C87" s="3" t="str">
        <f>HYPERLINK("https://otsuka-europe-crm.veevavault.com/ui/#object/sent_email__v/VBLZ025E82GLOGV", "SE-000258156")</f>
        <v>SE-000258156</v>
      </c>
      <c r="D87" s="4" t="s">
        <v>12</v>
      </c>
      <c r="E87" s="5">
        <v>0</v>
      </c>
      <c r="F87" s="5">
        <v>0</v>
      </c>
      <c r="G87" s="5">
        <v>0</v>
      </c>
      <c r="H87" s="4" t="s">
        <v>12</v>
      </c>
      <c r="I87" s="5">
        <v>0</v>
      </c>
      <c r="J87" s="4">
        <v>45915.378703703704</v>
      </c>
    </row>
    <row r="88" spans="1:10" x14ac:dyDescent="0.2">
      <c r="A88" s="2" t="s">
        <v>10</v>
      </c>
      <c r="B88" s="3" t="str">
        <f t="shared" si="1"/>
        <v>NORDICS HCP Survey Email - Norway - June 2025</v>
      </c>
      <c r="C88" s="3" t="str">
        <f>HYPERLINK("https://otsuka-europe-crm.veevavault.com/ui/#object/sent_email__v/VBLZ025E82GLOGW", "SE-000258157")</f>
        <v>SE-000258157</v>
      </c>
      <c r="D88" s="4" t="s">
        <v>12</v>
      </c>
      <c r="E88" s="5">
        <v>0</v>
      </c>
      <c r="F88" s="5">
        <v>0</v>
      </c>
      <c r="G88" s="5">
        <v>0</v>
      </c>
      <c r="H88" s="4" t="s">
        <v>12</v>
      </c>
      <c r="I88" s="5">
        <v>0</v>
      </c>
      <c r="J88" s="4">
        <v>45915.378900462965</v>
      </c>
    </row>
    <row r="89" spans="1:10" x14ac:dyDescent="0.2">
      <c r="A89" s="2" t="s">
        <v>10</v>
      </c>
      <c r="B89" s="3" t="str">
        <f t="shared" si="1"/>
        <v>NORDICS HCP Survey Email - Norway - June 2025</v>
      </c>
      <c r="C89" s="3" t="str">
        <f>HYPERLINK("https://otsuka-europe-crm.veevavault.com/ui/#object/sent_email__v/VBLZ025E82GLOGX", "SE-000258158")</f>
        <v>SE-000258158</v>
      </c>
      <c r="D89" s="4" t="s">
        <v>12</v>
      </c>
      <c r="E89" s="5">
        <v>0</v>
      </c>
      <c r="F89" s="5">
        <v>0</v>
      </c>
      <c r="G89" s="5">
        <v>0</v>
      </c>
      <c r="H89" s="4" t="s">
        <v>12</v>
      </c>
      <c r="I89" s="5">
        <v>0</v>
      </c>
      <c r="J89" s="4">
        <v>45915.379687499997</v>
      </c>
    </row>
    <row r="90" spans="1:10" x14ac:dyDescent="0.2">
      <c r="A90" s="2" t="s">
        <v>10</v>
      </c>
      <c r="B90" s="3" t="str">
        <f t="shared" si="1"/>
        <v>NORDICS HCP Survey Email - Norway - June 2025</v>
      </c>
      <c r="C90" s="3" t="str">
        <f>HYPERLINK("https://otsuka-europe-crm.veevavault.com/ui/#object/sent_email__v/VBLZ025E82GLOGY", "SE-000258159")</f>
        <v>SE-000258159</v>
      </c>
      <c r="D90" s="4" t="s">
        <v>12</v>
      </c>
      <c r="E90" s="5">
        <v>0</v>
      </c>
      <c r="F90" s="5">
        <v>0</v>
      </c>
      <c r="G90" s="5">
        <v>0</v>
      </c>
      <c r="H90" s="4" t="s">
        <v>12</v>
      </c>
      <c r="I90" s="5">
        <v>0</v>
      </c>
      <c r="J90" s="4">
        <v>45915.377442129633</v>
      </c>
    </row>
    <row r="91" spans="1:10" x14ac:dyDescent="0.2">
      <c r="A91" s="2" t="s">
        <v>10</v>
      </c>
      <c r="B91" s="3" t="str">
        <f t="shared" si="1"/>
        <v>NORDICS HCP Survey Email - Norway - June 2025</v>
      </c>
      <c r="C91" s="3" t="str">
        <f>HYPERLINK("https://otsuka-europe-crm.veevavault.com/ui/#object/sent_email__v/VBLZ025E82GLOGZ", "SE-000258160")</f>
        <v>SE-000258160</v>
      </c>
      <c r="D91" s="4" t="s">
        <v>12</v>
      </c>
      <c r="E91" s="5">
        <v>0</v>
      </c>
      <c r="F91" s="5">
        <v>0</v>
      </c>
      <c r="G91" s="5">
        <v>0</v>
      </c>
      <c r="H91" s="4" t="s">
        <v>12</v>
      </c>
      <c r="I91" s="5">
        <v>0</v>
      </c>
      <c r="J91" s="4">
        <v>45915.37804398148</v>
      </c>
    </row>
    <row r="92" spans="1:10" x14ac:dyDescent="0.2">
      <c r="A92" s="2" t="s">
        <v>10</v>
      </c>
      <c r="B92" s="3" t="str">
        <f t="shared" si="1"/>
        <v>NORDICS HCP Survey Email - Norway - June 2025</v>
      </c>
      <c r="C92" s="3" t="str">
        <f>HYPERLINK("https://otsuka-europe-crm.veevavault.com/ui/#object/sent_email__v/VBLZ025E82GLOH0", "SE-000258161")</f>
        <v>SE-000258161</v>
      </c>
      <c r="D92" s="4" t="s">
        <v>12</v>
      </c>
      <c r="E92" s="5">
        <v>0</v>
      </c>
      <c r="F92" s="5">
        <v>0</v>
      </c>
      <c r="G92" s="5">
        <v>0</v>
      </c>
      <c r="H92" s="4" t="s">
        <v>12</v>
      </c>
      <c r="I92" s="5">
        <v>0</v>
      </c>
      <c r="J92" s="4">
        <v>45915.378252314818</v>
      </c>
    </row>
    <row r="93" spans="1:10" x14ac:dyDescent="0.2">
      <c r="A93" s="2" t="s">
        <v>10</v>
      </c>
      <c r="B93" s="3" t="str">
        <f t="shared" si="1"/>
        <v>NORDICS HCP Survey Email - Norway - June 2025</v>
      </c>
      <c r="C93" s="3" t="str">
        <f>HYPERLINK("https://otsuka-europe-crm.veevavault.com/ui/#object/sent_email__v/VBLZ025E82GLOH1", "SE-000258162")</f>
        <v>SE-000258162</v>
      </c>
      <c r="D93" s="4" t="s">
        <v>12</v>
      </c>
      <c r="E93" s="5">
        <v>0</v>
      </c>
      <c r="F93" s="5">
        <v>0</v>
      </c>
      <c r="G93" s="5">
        <v>0</v>
      </c>
      <c r="H93" s="4" t="s">
        <v>12</v>
      </c>
      <c r="I93" s="5">
        <v>0</v>
      </c>
      <c r="J93" s="4">
        <v>45915.378969907404</v>
      </c>
    </row>
    <row r="94" spans="1:10" x14ac:dyDescent="0.2">
      <c r="A94" s="2" t="s">
        <v>10</v>
      </c>
      <c r="B94" s="3" t="str">
        <f t="shared" si="1"/>
        <v>NORDICS HCP Survey Email - Norway - June 2025</v>
      </c>
      <c r="C94" s="3" t="str">
        <f>HYPERLINK("https://otsuka-europe-crm.veevavault.com/ui/#object/sent_email__v/VBLZ025E82GLOH2", "SE-000258163")</f>
        <v>SE-000258163</v>
      </c>
      <c r="D94" s="4" t="s">
        <v>12</v>
      </c>
      <c r="E94" s="5">
        <v>0</v>
      </c>
      <c r="F94" s="5">
        <v>0</v>
      </c>
      <c r="G94" s="5">
        <v>0</v>
      </c>
      <c r="H94" s="4" t="s">
        <v>12</v>
      </c>
      <c r="I94" s="5">
        <v>0</v>
      </c>
      <c r="J94" s="4">
        <v>45915.379317129627</v>
      </c>
    </row>
    <row r="95" spans="1:10" x14ac:dyDescent="0.2">
      <c r="A95" s="2" t="s">
        <v>10</v>
      </c>
      <c r="B95" s="3" t="str">
        <f t="shared" si="1"/>
        <v>NORDICS HCP Survey Email - Norway - June 2025</v>
      </c>
      <c r="C95" s="3" t="str">
        <f>HYPERLINK("https://otsuka-europe-crm.veevavault.com/ui/#object/sent_email__v/VBLZ025E82GLOH3", "SE-000258164")</f>
        <v>SE-000258164</v>
      </c>
      <c r="D95" s="4" t="s">
        <v>12</v>
      </c>
      <c r="E95" s="5">
        <v>0</v>
      </c>
      <c r="F95" s="5">
        <v>0</v>
      </c>
      <c r="G95" s="5">
        <v>0</v>
      </c>
      <c r="H95" s="4" t="s">
        <v>12</v>
      </c>
      <c r="I95" s="5">
        <v>0</v>
      </c>
      <c r="J95" s="4">
        <v>45915.377569444441</v>
      </c>
    </row>
    <row r="96" spans="1:10" x14ac:dyDescent="0.2">
      <c r="A96" s="2" t="s">
        <v>10</v>
      </c>
      <c r="B96" s="3" t="str">
        <f t="shared" si="1"/>
        <v>NORDICS HCP Survey Email - Norway - June 2025</v>
      </c>
      <c r="C96" s="3" t="str">
        <f>HYPERLINK("https://otsuka-europe-crm.veevavault.com/ui/#object/sent_email__v/VBLZ025E82GLOH4", "SE-000258165")</f>
        <v>SE-000258165</v>
      </c>
      <c r="D96" s="4" t="s">
        <v>12</v>
      </c>
      <c r="E96" s="5">
        <v>0</v>
      </c>
      <c r="F96" s="5">
        <v>0</v>
      </c>
      <c r="G96" s="5">
        <v>0</v>
      </c>
      <c r="H96" s="4" t="s">
        <v>12</v>
      </c>
      <c r="I96" s="5">
        <v>0</v>
      </c>
      <c r="J96" s="4">
        <v>45915.37777777778</v>
      </c>
    </row>
    <row r="97" spans="1:10" x14ac:dyDescent="0.2">
      <c r="A97" s="2" t="s">
        <v>10</v>
      </c>
      <c r="B97" s="3" t="str">
        <f t="shared" si="1"/>
        <v>NORDICS HCP Survey Email - Norway - June 2025</v>
      </c>
      <c r="C97" s="3" t="str">
        <f>HYPERLINK("https://otsuka-europe-crm.veevavault.com/ui/#object/sent_email__v/VBLZ025E82GLOH5", "SE-000258166")</f>
        <v>SE-000258166</v>
      </c>
      <c r="D97" s="4" t="s">
        <v>12</v>
      </c>
      <c r="E97" s="5">
        <v>0</v>
      </c>
      <c r="F97" s="5">
        <v>0</v>
      </c>
      <c r="G97" s="5">
        <v>0</v>
      </c>
      <c r="H97" s="4" t="s">
        <v>12</v>
      </c>
      <c r="I97" s="5">
        <v>0</v>
      </c>
      <c r="J97" s="4">
        <v>45915.377928240741</v>
      </c>
    </row>
    <row r="98" spans="1:10" x14ac:dyDescent="0.2">
      <c r="A98" s="2" t="s">
        <v>10</v>
      </c>
      <c r="B98" s="3" t="str">
        <f t="shared" si="1"/>
        <v>NORDICS HCP Survey Email - Norway - June 2025</v>
      </c>
      <c r="C98" s="3" t="str">
        <f>HYPERLINK("https://otsuka-europe-crm.veevavault.com/ui/#object/sent_email__v/VBLZ025E82GLOH6", "SE-000258167")</f>
        <v>SE-000258167</v>
      </c>
      <c r="D98" s="4" t="s">
        <v>12</v>
      </c>
      <c r="E98" s="5">
        <v>0</v>
      </c>
      <c r="F98" s="5">
        <v>0</v>
      </c>
      <c r="G98" s="5">
        <v>0</v>
      </c>
      <c r="H98" s="4" t="s">
        <v>12</v>
      </c>
      <c r="I98" s="5">
        <v>0</v>
      </c>
      <c r="J98" s="4">
        <v>45915.37877314815</v>
      </c>
    </row>
    <row r="99" spans="1:10" x14ac:dyDescent="0.2">
      <c r="A99" s="2" t="s">
        <v>10</v>
      </c>
      <c r="B99" s="3" t="str">
        <f t="shared" si="1"/>
        <v>NORDICS HCP Survey Email - Norway - June 2025</v>
      </c>
      <c r="C99" s="3" t="str">
        <f>HYPERLINK("https://otsuka-europe-crm.veevavault.com/ui/#object/sent_email__v/VBLZ025E82GLOH7", "SE-000258168")</f>
        <v>SE-000258168</v>
      </c>
      <c r="D99" s="4" t="s">
        <v>12</v>
      </c>
      <c r="E99" s="5">
        <v>0</v>
      </c>
      <c r="F99" s="5">
        <v>0</v>
      </c>
      <c r="G99" s="5">
        <v>0</v>
      </c>
      <c r="H99" s="4" t="s">
        <v>12</v>
      </c>
      <c r="I99" s="5">
        <v>0</v>
      </c>
      <c r="J99" s="4">
        <v>45915.378958333335</v>
      </c>
    </row>
    <row r="100" spans="1:10" x14ac:dyDescent="0.2">
      <c r="A100" s="2" t="s">
        <v>10</v>
      </c>
      <c r="B100" s="3" t="str">
        <f t="shared" si="1"/>
        <v>NORDICS HCP Survey Email - Norway - June 2025</v>
      </c>
      <c r="C100" s="3" t="str">
        <f>HYPERLINK("https://otsuka-europe-crm.veevavault.com/ui/#object/sent_email__v/VBLZ025E82GLOH8", "SE-000258169")</f>
        <v>SE-000258169</v>
      </c>
      <c r="D100" s="4" t="s">
        <v>12</v>
      </c>
      <c r="E100" s="5">
        <v>0</v>
      </c>
      <c r="F100" s="5">
        <v>0</v>
      </c>
      <c r="G100" s="5">
        <v>0</v>
      </c>
      <c r="H100" s="4" t="s">
        <v>12</v>
      </c>
      <c r="I100" s="5">
        <v>0</v>
      </c>
      <c r="J100" s="4">
        <v>45915.379664351851</v>
      </c>
    </row>
    <row r="101" spans="1:10" x14ac:dyDescent="0.2">
      <c r="A101" s="2" t="s">
        <v>10</v>
      </c>
      <c r="B101" s="3" t="str">
        <f t="shared" si="1"/>
        <v>NORDICS HCP Survey Email - Norway - June 2025</v>
      </c>
      <c r="C101" s="3" t="str">
        <f>HYPERLINK("https://otsuka-europe-crm.veevavault.com/ui/#object/sent_email__v/VBLZ025E82GLOH9", "SE-000258170")</f>
        <v>SE-000258170</v>
      </c>
      <c r="D101" s="4">
        <v>45915.82408564815</v>
      </c>
      <c r="E101" s="5">
        <v>1</v>
      </c>
      <c r="F101" s="5">
        <v>2</v>
      </c>
      <c r="G101" s="5">
        <v>1</v>
      </c>
      <c r="H101" s="4">
        <v>45915.824444444443</v>
      </c>
      <c r="I101" s="5">
        <v>1</v>
      </c>
      <c r="J101" s="4">
        <v>45915.37740740741</v>
      </c>
    </row>
    <row r="102" spans="1:10" x14ac:dyDescent="0.2">
      <c r="A102" s="2" t="s">
        <v>10</v>
      </c>
      <c r="B102" s="3" t="str">
        <f t="shared" si="1"/>
        <v>NORDICS HCP Survey Email - Norway - June 2025</v>
      </c>
      <c r="C102" s="3" t="str">
        <f>HYPERLINK("https://otsuka-europe-crm.veevavault.com/ui/#object/sent_email__v/VBLZ025E82GLOHA", "SE-000258171")</f>
        <v>SE-000258171</v>
      </c>
      <c r="D102" s="4" t="s">
        <v>12</v>
      </c>
      <c r="E102" s="5">
        <v>0</v>
      </c>
      <c r="F102" s="5">
        <v>0</v>
      </c>
      <c r="G102" s="5">
        <v>0</v>
      </c>
      <c r="H102" s="4" t="s">
        <v>12</v>
      </c>
      <c r="I102" s="5">
        <v>0</v>
      </c>
      <c r="J102" s="4">
        <v>45915.378125000003</v>
      </c>
    </row>
    <row r="103" spans="1:10" x14ac:dyDescent="0.2">
      <c r="A103" s="2" t="s">
        <v>10</v>
      </c>
      <c r="B103" s="3" t="str">
        <f t="shared" si="1"/>
        <v>NORDICS HCP Survey Email - Norway - June 2025</v>
      </c>
      <c r="C103" s="3" t="str">
        <f>HYPERLINK("https://otsuka-europe-crm.veevavault.com/ui/#object/sent_email__v/VBLZ025E82GLOHB", "SE-000258172")</f>
        <v>SE-000258172</v>
      </c>
      <c r="D103" s="4" t="s">
        <v>12</v>
      </c>
      <c r="E103" s="5">
        <v>0</v>
      </c>
      <c r="F103" s="5">
        <v>0</v>
      </c>
      <c r="G103" s="5">
        <v>0</v>
      </c>
      <c r="H103" s="4" t="s">
        <v>12</v>
      </c>
      <c r="I103" s="5">
        <v>0</v>
      </c>
      <c r="J103" s="4">
        <v>45915.378287037034</v>
      </c>
    </row>
    <row r="104" spans="1:10" x14ac:dyDescent="0.2">
      <c r="A104" s="2" t="s">
        <v>10</v>
      </c>
      <c r="B104" s="3" t="str">
        <f t="shared" si="1"/>
        <v>NORDICS HCP Survey Email - Norway - June 2025</v>
      </c>
      <c r="C104" s="3" t="str">
        <f>HYPERLINK("https://otsuka-europe-crm.veevavault.com/ui/#object/sent_email__v/VBLZ025E82GLOHC", "SE-000258173")</f>
        <v>SE-000258173</v>
      </c>
      <c r="D104" s="4" t="s">
        <v>12</v>
      </c>
      <c r="E104" s="5">
        <v>0</v>
      </c>
      <c r="F104" s="5">
        <v>0</v>
      </c>
      <c r="G104" s="5">
        <v>0</v>
      </c>
      <c r="H104" s="4" t="s">
        <v>12</v>
      </c>
      <c r="I104" s="5">
        <v>0</v>
      </c>
      <c r="J104" s="4">
        <v>45915.379108796296</v>
      </c>
    </row>
    <row r="105" spans="1:10" x14ac:dyDescent="0.2">
      <c r="A105" s="2" t="s">
        <v>10</v>
      </c>
      <c r="B105" s="3" t="str">
        <f t="shared" si="1"/>
        <v>NORDICS HCP Survey Email - Norway - June 2025</v>
      </c>
      <c r="C105" s="3" t="str">
        <f>HYPERLINK("https://otsuka-europe-crm.veevavault.com/ui/#object/sent_email__v/VBLZ025E82GLOHD", "SE-000258174")</f>
        <v>SE-000258174</v>
      </c>
      <c r="D105" s="4" t="s">
        <v>12</v>
      </c>
      <c r="E105" s="5">
        <v>0</v>
      </c>
      <c r="F105" s="5">
        <v>0</v>
      </c>
      <c r="G105" s="5">
        <v>0</v>
      </c>
      <c r="H105" s="4" t="s">
        <v>12</v>
      </c>
      <c r="I105" s="5">
        <v>0</v>
      </c>
      <c r="J105" s="4">
        <v>45915.379120370373</v>
      </c>
    </row>
    <row r="106" spans="1:10" x14ac:dyDescent="0.2">
      <c r="A106" s="2" t="s">
        <v>10</v>
      </c>
      <c r="B106" s="3" t="str">
        <f t="shared" si="1"/>
        <v>NORDICS HCP Survey Email - Norway - June 2025</v>
      </c>
      <c r="C106" s="3" t="str">
        <f>HYPERLINK("https://otsuka-europe-crm.veevavault.com/ui/#object/sent_email__v/VBLZ025E82GLOHE", "SE-000258175")</f>
        <v>SE-000258175</v>
      </c>
      <c r="D106" s="4" t="s">
        <v>12</v>
      </c>
      <c r="E106" s="5">
        <v>0</v>
      </c>
      <c r="F106" s="5">
        <v>0</v>
      </c>
      <c r="G106" s="5">
        <v>0</v>
      </c>
      <c r="H106" s="4" t="s">
        <v>12</v>
      </c>
      <c r="I106" s="5">
        <v>0</v>
      </c>
      <c r="J106" s="4">
        <v>45915.377569444441</v>
      </c>
    </row>
    <row r="107" spans="1:10" x14ac:dyDescent="0.2">
      <c r="A107" s="2" t="s">
        <v>10</v>
      </c>
      <c r="B107" s="3" t="str">
        <f t="shared" si="1"/>
        <v>NORDICS HCP Survey Email - Norway - June 2025</v>
      </c>
      <c r="C107" s="3" t="str">
        <f>HYPERLINK("https://otsuka-europe-crm.veevavault.com/ui/#object/sent_email__v/VBLZ025E82GLOHF", "SE-000258176")</f>
        <v>SE-000258176</v>
      </c>
      <c r="D107" s="4" t="s">
        <v>12</v>
      </c>
      <c r="E107" s="5">
        <v>0</v>
      </c>
      <c r="F107" s="5">
        <v>0</v>
      </c>
      <c r="G107" s="5">
        <v>0</v>
      </c>
      <c r="H107" s="4" t="s">
        <v>12</v>
      </c>
      <c r="I107" s="5">
        <v>0</v>
      </c>
      <c r="J107" s="4">
        <v>45915.37777777778</v>
      </c>
    </row>
    <row r="108" spans="1:10" x14ac:dyDescent="0.2">
      <c r="A108" s="2" t="s">
        <v>10</v>
      </c>
      <c r="B108" s="3" t="str">
        <f t="shared" si="1"/>
        <v>NORDICS HCP Survey Email - Norway - June 2025</v>
      </c>
      <c r="C108" s="3" t="str">
        <f>HYPERLINK("https://otsuka-europe-crm.veevavault.com/ui/#object/sent_email__v/VBLZ025E82GLOHG", "SE-000258177")</f>
        <v>SE-000258177</v>
      </c>
      <c r="D108" s="4" t="s">
        <v>12</v>
      </c>
      <c r="E108" s="5">
        <v>0</v>
      </c>
      <c r="F108" s="5">
        <v>0</v>
      </c>
      <c r="G108" s="5">
        <v>0</v>
      </c>
      <c r="H108" s="4" t="s">
        <v>12</v>
      </c>
      <c r="I108" s="5">
        <v>0</v>
      </c>
      <c r="J108" s="4">
        <v>45915.377939814818</v>
      </c>
    </row>
    <row r="109" spans="1:10" x14ac:dyDescent="0.2">
      <c r="A109" s="2" t="s">
        <v>10</v>
      </c>
      <c r="B109" s="3" t="str">
        <f t="shared" si="1"/>
        <v>NORDICS HCP Survey Email - Norway - June 2025</v>
      </c>
      <c r="C109" s="3" t="str">
        <f>HYPERLINK("https://otsuka-europe-crm.veevavault.com/ui/#object/sent_email__v/VBLZ025E82GLOHH", "SE-000258178")</f>
        <v>SE-000258178</v>
      </c>
      <c r="D109" s="4" t="s">
        <v>12</v>
      </c>
      <c r="E109" s="5">
        <v>0</v>
      </c>
      <c r="F109" s="5">
        <v>0</v>
      </c>
      <c r="G109" s="5">
        <v>0</v>
      </c>
      <c r="H109" s="4" t="s">
        <v>12</v>
      </c>
      <c r="I109" s="5">
        <v>0</v>
      </c>
      <c r="J109" s="4">
        <v>45915.378819444442</v>
      </c>
    </row>
    <row r="110" spans="1:10" x14ac:dyDescent="0.2">
      <c r="A110" s="2" t="s">
        <v>10</v>
      </c>
      <c r="B110" s="3" t="str">
        <f t="shared" si="1"/>
        <v>NORDICS HCP Survey Email - Norway - June 2025</v>
      </c>
      <c r="C110" s="3" t="str">
        <f>HYPERLINK("https://otsuka-europe-crm.veevavault.com/ui/#object/sent_email__v/VBLZ025E82GLOHI", "SE-000258179")</f>
        <v>SE-000258179</v>
      </c>
      <c r="D110" s="4">
        <v>45915.389143518521</v>
      </c>
      <c r="E110" s="5">
        <v>1</v>
      </c>
      <c r="F110" s="5">
        <v>2</v>
      </c>
      <c r="G110" s="5">
        <v>0</v>
      </c>
      <c r="H110" s="4" t="s">
        <v>12</v>
      </c>
      <c r="I110" s="5">
        <v>0</v>
      </c>
      <c r="J110" s="4">
        <v>45915.379108796296</v>
      </c>
    </row>
    <row r="111" spans="1:10" x14ac:dyDescent="0.2">
      <c r="A111" s="2" t="s">
        <v>10</v>
      </c>
      <c r="B111" s="3" t="str">
        <f t="shared" si="1"/>
        <v>NORDICS HCP Survey Email - Norway - June 2025</v>
      </c>
      <c r="C111" s="3" t="str">
        <f>HYPERLINK("https://otsuka-europe-crm.veevavault.com/ui/#object/sent_email__v/VBLZ025E82GLOHJ", "SE-000258180")</f>
        <v>SE-000258180</v>
      </c>
      <c r="D111" s="4" t="s">
        <v>12</v>
      </c>
      <c r="E111" s="5">
        <v>0</v>
      </c>
      <c r="F111" s="5">
        <v>0</v>
      </c>
      <c r="G111" s="5">
        <v>0</v>
      </c>
      <c r="H111" s="4" t="s">
        <v>12</v>
      </c>
      <c r="I111" s="5">
        <v>0</v>
      </c>
      <c r="J111" s="4">
        <v>45915.377569444441</v>
      </c>
    </row>
    <row r="112" spans="1:10" x14ac:dyDescent="0.2">
      <c r="A112" s="2" t="s">
        <v>10</v>
      </c>
      <c r="B112" s="3" t="str">
        <f t="shared" si="1"/>
        <v>NORDICS HCP Survey Email - Norway - June 2025</v>
      </c>
      <c r="C112" s="3" t="str">
        <f>HYPERLINK("https://otsuka-europe-crm.veevavault.com/ui/#object/sent_email__v/VBLZ025E82GLOHK", "SE-000258181")</f>
        <v>SE-000258181</v>
      </c>
      <c r="D112" s="4" t="s">
        <v>12</v>
      </c>
      <c r="E112" s="5">
        <v>0</v>
      </c>
      <c r="F112" s="5">
        <v>0</v>
      </c>
      <c r="G112" s="5">
        <v>0</v>
      </c>
      <c r="H112" s="4" t="s">
        <v>12</v>
      </c>
      <c r="I112" s="5">
        <v>0</v>
      </c>
      <c r="J112" s="4">
        <v>45915.37771990741</v>
      </c>
    </row>
    <row r="113" spans="1:10" x14ac:dyDescent="0.2">
      <c r="A113" s="2" t="s">
        <v>10</v>
      </c>
      <c r="B113" s="3" t="str">
        <f t="shared" si="1"/>
        <v>NORDICS HCP Survey Email - Norway - June 2025</v>
      </c>
      <c r="C113" s="3" t="str">
        <f>HYPERLINK("https://otsuka-europe-crm.veevavault.com/ui/#object/sent_email__v/VBLZ025E82GLOHL", "SE-000258182")</f>
        <v>SE-000258182</v>
      </c>
      <c r="D113" s="4" t="s">
        <v>12</v>
      </c>
      <c r="E113" s="5">
        <v>0</v>
      </c>
      <c r="F113" s="5">
        <v>0</v>
      </c>
      <c r="G113" s="5">
        <v>0</v>
      </c>
      <c r="H113" s="4" t="s">
        <v>12</v>
      </c>
      <c r="I113" s="5">
        <v>0</v>
      </c>
      <c r="J113" s="4">
        <v>45915.377939814818</v>
      </c>
    </row>
    <row r="114" spans="1:10" x14ac:dyDescent="0.2">
      <c r="A114" s="2" t="s">
        <v>10</v>
      </c>
      <c r="B114" s="3" t="str">
        <f t="shared" si="1"/>
        <v>NORDICS HCP Survey Email - Norway - June 2025</v>
      </c>
      <c r="C114" s="3" t="str">
        <f>HYPERLINK("https://otsuka-europe-crm.veevavault.com/ui/#object/sent_email__v/VBLZ025E82GLOHM", "SE-000258183")</f>
        <v>SE-000258183</v>
      </c>
      <c r="D114" s="4" t="s">
        <v>12</v>
      </c>
      <c r="E114" s="5">
        <v>0</v>
      </c>
      <c r="F114" s="5">
        <v>0</v>
      </c>
      <c r="G114" s="5">
        <v>0</v>
      </c>
      <c r="H114" s="4" t="s">
        <v>12</v>
      </c>
      <c r="I114" s="5">
        <v>0</v>
      </c>
      <c r="J114" s="4">
        <v>45915.37871527778</v>
      </c>
    </row>
    <row r="115" spans="1:10" x14ac:dyDescent="0.2">
      <c r="A115" s="2" t="s">
        <v>10</v>
      </c>
      <c r="B115" s="3" t="str">
        <f t="shared" si="1"/>
        <v>NORDICS HCP Survey Email - Norway - June 2025</v>
      </c>
      <c r="C115" s="3" t="str">
        <f>HYPERLINK("https://otsuka-europe-crm.veevavault.com/ui/#object/sent_email__v/VBLZ025E82GLOHN", "SE-000258184")</f>
        <v>SE-000258184</v>
      </c>
      <c r="D115" s="4">
        <v>45915.593993055554</v>
      </c>
      <c r="E115" s="5">
        <v>1</v>
      </c>
      <c r="F115" s="5">
        <v>2</v>
      </c>
      <c r="G115" s="5">
        <v>0</v>
      </c>
      <c r="H115" s="4" t="s">
        <v>12</v>
      </c>
      <c r="I115" s="5">
        <v>0</v>
      </c>
      <c r="J115" s="4">
        <v>45915.378796296296</v>
      </c>
    </row>
    <row r="116" spans="1:10" x14ac:dyDescent="0.2">
      <c r="A116" s="2" t="s">
        <v>10</v>
      </c>
      <c r="B116" s="3" t="str">
        <f t="shared" si="1"/>
        <v>NORDICS HCP Survey Email - Norway - June 2025</v>
      </c>
      <c r="C116" s="3" t="str">
        <f>HYPERLINK("https://otsuka-europe-crm.veevavault.com/ui/#object/sent_email__v/VBLZ025E82GLOHO", "SE-000258185")</f>
        <v>SE-000258185</v>
      </c>
      <c r="D116" s="4">
        <v>45915.55364583333</v>
      </c>
      <c r="E116" s="5">
        <v>1</v>
      </c>
      <c r="F116" s="5">
        <v>2</v>
      </c>
      <c r="G116" s="5">
        <v>0</v>
      </c>
      <c r="H116" s="4" t="s">
        <v>12</v>
      </c>
      <c r="I116" s="5">
        <v>0</v>
      </c>
      <c r="J116" s="4">
        <v>45915.379733796297</v>
      </c>
    </row>
    <row r="117" spans="1:10" x14ac:dyDescent="0.2">
      <c r="A117" s="2" t="s">
        <v>10</v>
      </c>
      <c r="B117" s="3" t="str">
        <f t="shared" si="1"/>
        <v>NORDICS HCP Survey Email - Norway - June 2025</v>
      </c>
      <c r="C117" s="3" t="str">
        <f>HYPERLINK("https://otsuka-europe-crm.veevavault.com/ui/#object/sent_email__v/VBLZ025E82GLOHP", "SE-000258186")</f>
        <v>SE-000258186</v>
      </c>
      <c r="D117" s="4">
        <v>45915.393888888888</v>
      </c>
      <c r="E117" s="5">
        <v>1</v>
      </c>
      <c r="F117" s="5">
        <v>1</v>
      </c>
      <c r="G117" s="5">
        <v>0</v>
      </c>
      <c r="H117" s="4" t="s">
        <v>12</v>
      </c>
      <c r="I117" s="5">
        <v>0</v>
      </c>
      <c r="J117" s="4">
        <v>45915.37740740741</v>
      </c>
    </row>
    <row r="118" spans="1:10" x14ac:dyDescent="0.2">
      <c r="A118" s="2" t="s">
        <v>10</v>
      </c>
      <c r="B118" s="3" t="str">
        <f t="shared" si="1"/>
        <v>NORDICS HCP Survey Email - Norway - June 2025</v>
      </c>
      <c r="C118" s="3" t="str">
        <f>HYPERLINK("https://otsuka-europe-crm.veevavault.com/ui/#object/sent_email__v/VBLZ025E82GLOHQ", "SE-000258187")</f>
        <v>SE-000258187</v>
      </c>
      <c r="D118" s="4" t="s">
        <v>12</v>
      </c>
      <c r="E118" s="5">
        <v>0</v>
      </c>
      <c r="F118" s="5">
        <v>0</v>
      </c>
      <c r="G118" s="5">
        <v>0</v>
      </c>
      <c r="H118" s="4" t="s">
        <v>12</v>
      </c>
      <c r="I118" s="5">
        <v>0</v>
      </c>
      <c r="J118" s="4">
        <v>45915.378009259257</v>
      </c>
    </row>
    <row r="119" spans="1:10" x14ac:dyDescent="0.2">
      <c r="A119" s="2" t="s">
        <v>10</v>
      </c>
      <c r="B119" s="3" t="str">
        <f t="shared" si="1"/>
        <v>NORDICS HCP Survey Email - Norway - June 2025</v>
      </c>
      <c r="C119" s="3" t="str">
        <f>HYPERLINK("https://otsuka-europe-crm.veevavault.com/ui/#object/sent_email__v/VBLZ025E82GLOHR", "SE-000258188")</f>
        <v>SE-000258188</v>
      </c>
      <c r="D119" s="4" t="s">
        <v>12</v>
      </c>
      <c r="E119" s="5">
        <v>0</v>
      </c>
      <c r="F119" s="5">
        <v>0</v>
      </c>
      <c r="G119" s="5">
        <v>0</v>
      </c>
      <c r="H119" s="4" t="s">
        <v>12</v>
      </c>
      <c r="I119" s="5">
        <v>0</v>
      </c>
      <c r="J119" s="4">
        <v>45915.378275462965</v>
      </c>
    </row>
    <row r="120" spans="1:10" x14ac:dyDescent="0.2">
      <c r="A120" s="2" t="s">
        <v>10</v>
      </c>
      <c r="B120" s="3" t="str">
        <f t="shared" si="1"/>
        <v>NORDICS HCP Survey Email - Norway - June 2025</v>
      </c>
      <c r="C120" s="3" t="str">
        <f>HYPERLINK("https://otsuka-europe-crm.veevavault.com/ui/#object/sent_email__v/VBLZ025E82GLOHS", "SE-000258189")</f>
        <v>SE-000258189</v>
      </c>
      <c r="D120" s="4" t="s">
        <v>12</v>
      </c>
      <c r="E120" s="5">
        <v>0</v>
      </c>
      <c r="F120" s="5">
        <v>0</v>
      </c>
      <c r="G120" s="5">
        <v>0</v>
      </c>
      <c r="H120" s="4" t="s">
        <v>12</v>
      </c>
      <c r="I120" s="5">
        <v>0</v>
      </c>
      <c r="J120" s="4">
        <v>45915.379050925927</v>
      </c>
    </row>
    <row r="121" spans="1:10" x14ac:dyDescent="0.2">
      <c r="A121" s="2" t="s">
        <v>10</v>
      </c>
      <c r="B121" s="3" t="str">
        <f t="shared" si="1"/>
        <v>NORDICS HCP Survey Email - Norway - June 2025</v>
      </c>
      <c r="C121" s="3" t="str">
        <f>HYPERLINK("https://otsuka-europe-crm.veevavault.com/ui/#object/sent_email__v/VBLZ025E82GLOHT", "SE-000258190")</f>
        <v>SE-000258190</v>
      </c>
      <c r="D121" s="4" t="s">
        <v>12</v>
      </c>
      <c r="E121" s="5">
        <v>0</v>
      </c>
      <c r="F121" s="5">
        <v>0</v>
      </c>
      <c r="G121" s="5">
        <v>0</v>
      </c>
      <c r="H121" s="4" t="s">
        <v>12</v>
      </c>
      <c r="I121" s="5">
        <v>0</v>
      </c>
      <c r="J121" s="4">
        <v>45915.379201388889</v>
      </c>
    </row>
    <row r="122" spans="1:10" x14ac:dyDescent="0.2">
      <c r="A122" s="2" t="s">
        <v>10</v>
      </c>
      <c r="B122" s="3" t="str">
        <f t="shared" si="1"/>
        <v>NORDICS HCP Survey Email - Norway - June 2025</v>
      </c>
      <c r="C122" s="3" t="str">
        <f>HYPERLINK("https://otsuka-europe-crm.veevavault.com/ui/#object/sent_email__v/VBLZ025E82GLOHU", "SE-000258191")</f>
        <v>SE-000258191</v>
      </c>
      <c r="D122" s="4" t="s">
        <v>12</v>
      </c>
      <c r="E122" s="5">
        <v>0</v>
      </c>
      <c r="F122" s="5">
        <v>0</v>
      </c>
      <c r="G122" s="5">
        <v>0</v>
      </c>
      <c r="H122" s="4" t="s">
        <v>12</v>
      </c>
      <c r="I122" s="5">
        <v>0</v>
      </c>
      <c r="J122" s="4">
        <v>45915.377569444441</v>
      </c>
    </row>
    <row r="123" spans="1:10" x14ac:dyDescent="0.2">
      <c r="A123" s="2" t="s">
        <v>10</v>
      </c>
      <c r="B123" s="3" t="str">
        <f t="shared" si="1"/>
        <v>NORDICS HCP Survey Email - Norway - June 2025</v>
      </c>
      <c r="C123" s="3" t="str">
        <f>HYPERLINK("https://otsuka-europe-crm.veevavault.com/ui/#object/sent_email__v/VBLZ025E82GLOHV", "SE-000258192")</f>
        <v>SE-000258192</v>
      </c>
      <c r="D123" s="4" t="s">
        <v>12</v>
      </c>
      <c r="E123" s="5">
        <v>0</v>
      </c>
      <c r="F123" s="5">
        <v>0</v>
      </c>
      <c r="G123" s="5">
        <v>0</v>
      </c>
      <c r="H123" s="4" t="s">
        <v>12</v>
      </c>
      <c r="I123" s="5">
        <v>0</v>
      </c>
      <c r="J123" s="4">
        <v>45915.377754629626</v>
      </c>
    </row>
    <row r="124" spans="1:10" x14ac:dyDescent="0.2">
      <c r="A124" s="2" t="s">
        <v>10</v>
      </c>
      <c r="B124" s="3" t="str">
        <f t="shared" si="1"/>
        <v>NORDICS HCP Survey Email - Norway - June 2025</v>
      </c>
      <c r="C124" s="3" t="str">
        <f>HYPERLINK("https://otsuka-europe-crm.veevavault.com/ui/#object/sent_email__v/VBLZ025E82GLOHW", "SE-000258193")</f>
        <v>SE-000258193</v>
      </c>
      <c r="D124" s="4" t="s">
        <v>12</v>
      </c>
      <c r="E124" s="5">
        <v>0</v>
      </c>
      <c r="F124" s="5">
        <v>0</v>
      </c>
      <c r="G124" s="5">
        <v>0</v>
      </c>
      <c r="H124" s="4" t="s">
        <v>12</v>
      </c>
      <c r="I124" s="5">
        <v>0</v>
      </c>
      <c r="J124" s="4">
        <v>45915.377928240741</v>
      </c>
    </row>
    <row r="125" spans="1:10" x14ac:dyDescent="0.2">
      <c r="A125" s="2" t="s">
        <v>10</v>
      </c>
      <c r="B125" s="3" t="str">
        <f t="shared" si="1"/>
        <v>NORDICS HCP Survey Email - Norway - June 2025</v>
      </c>
      <c r="C125" s="3" t="str">
        <f>HYPERLINK("https://otsuka-europe-crm.veevavault.com/ui/#object/sent_email__v/VBLZ025E82GLOHX", "SE-000258194")</f>
        <v>SE-000258194</v>
      </c>
      <c r="D125" s="4">
        <v>45916.361655092594</v>
      </c>
      <c r="E125" s="5">
        <v>1</v>
      </c>
      <c r="F125" s="5">
        <v>1</v>
      </c>
      <c r="G125" s="5">
        <v>1</v>
      </c>
      <c r="H125" s="4">
        <v>45916.361655092594</v>
      </c>
      <c r="I125" s="5">
        <v>1</v>
      </c>
      <c r="J125" s="4">
        <v>45915.378703703704</v>
      </c>
    </row>
    <row r="126" spans="1:10" x14ac:dyDescent="0.2">
      <c r="A126" s="2" t="s">
        <v>10</v>
      </c>
      <c r="B126" s="3" t="str">
        <f t="shared" si="1"/>
        <v>NORDICS HCP Survey Email - Norway - June 2025</v>
      </c>
      <c r="C126" s="3" t="str">
        <f>HYPERLINK("https://otsuka-europe-crm.veevavault.com/ui/#object/sent_email__v/VBLZ025E82GLOHY", "SE-000258195")</f>
        <v>SE-000258195</v>
      </c>
      <c r="D126" s="4" t="s">
        <v>12</v>
      </c>
      <c r="E126" s="5">
        <v>0</v>
      </c>
      <c r="F126" s="5">
        <v>0</v>
      </c>
      <c r="G126" s="5">
        <v>0</v>
      </c>
      <c r="H126" s="4" t="s">
        <v>12</v>
      </c>
      <c r="I126" s="5">
        <v>0</v>
      </c>
      <c r="J126" s="4">
        <v>45915.378946759258</v>
      </c>
    </row>
    <row r="127" spans="1:10" x14ac:dyDescent="0.2">
      <c r="A127" s="2" t="s">
        <v>10</v>
      </c>
      <c r="B127" s="3" t="str">
        <f t="shared" si="1"/>
        <v>NORDICS HCP Survey Email - Norway - June 2025</v>
      </c>
      <c r="C127" s="3" t="str">
        <f>HYPERLINK("https://otsuka-europe-crm.veevavault.com/ui/#object/sent_email__v/VBLZ025E82GLOHZ", "SE-000258196")</f>
        <v>SE-000258196</v>
      </c>
      <c r="D127" s="4" t="s">
        <v>12</v>
      </c>
      <c r="E127" s="5">
        <v>0</v>
      </c>
      <c r="F127" s="5">
        <v>0</v>
      </c>
      <c r="G127" s="5">
        <v>0</v>
      </c>
      <c r="H127" s="4" t="s">
        <v>12</v>
      </c>
      <c r="I127" s="5">
        <v>0</v>
      </c>
      <c r="J127" s="4">
        <v>45915.379872685182</v>
      </c>
    </row>
    <row r="128" spans="1:10" x14ac:dyDescent="0.2">
      <c r="A128" s="2" t="s">
        <v>10</v>
      </c>
      <c r="B128" s="3" t="str">
        <f t="shared" si="1"/>
        <v>NORDICS HCP Survey Email - Norway - June 2025</v>
      </c>
      <c r="C128" s="3" t="str">
        <f>HYPERLINK("https://otsuka-europe-crm.veevavault.com/ui/#object/sent_email__v/VBLZ025E82GLOI0", "SE-000258197")</f>
        <v>SE-000258197</v>
      </c>
      <c r="D128" s="4" t="s">
        <v>12</v>
      </c>
      <c r="E128" s="5">
        <v>0</v>
      </c>
      <c r="F128" s="5">
        <v>0</v>
      </c>
      <c r="G128" s="5">
        <v>0</v>
      </c>
      <c r="H128" s="4" t="s">
        <v>12</v>
      </c>
      <c r="I128" s="5">
        <v>0</v>
      </c>
      <c r="J128" s="4">
        <v>45915.37740740741</v>
      </c>
    </row>
    <row r="129" spans="1:10" x14ac:dyDescent="0.2">
      <c r="A129" s="2" t="s">
        <v>10</v>
      </c>
      <c r="B129" s="3" t="str">
        <f t="shared" si="1"/>
        <v>NORDICS HCP Survey Email - Norway - June 2025</v>
      </c>
      <c r="C129" s="3" t="str">
        <f>HYPERLINK("https://otsuka-europe-crm.veevavault.com/ui/#object/sent_email__v/VBLZ025E82GLOI1", "SE-000258198")</f>
        <v>SE-000258198</v>
      </c>
      <c r="D129" s="4" t="s">
        <v>12</v>
      </c>
      <c r="E129" s="5">
        <v>0</v>
      </c>
      <c r="F129" s="5">
        <v>0</v>
      </c>
      <c r="G129" s="5">
        <v>0</v>
      </c>
      <c r="H129" s="4" t="s">
        <v>12</v>
      </c>
      <c r="I129" s="5">
        <v>0</v>
      </c>
      <c r="J129" s="4">
        <v>45915.378275462965</v>
      </c>
    </row>
    <row r="130" spans="1:10" x14ac:dyDescent="0.2">
      <c r="A130" s="2" t="s">
        <v>10</v>
      </c>
      <c r="B130" s="3" t="str">
        <f t="shared" si="1"/>
        <v>NORDICS HCP Survey Email - Norway - June 2025</v>
      </c>
      <c r="C130" s="3" t="str">
        <f>HYPERLINK("https://otsuka-europe-crm.veevavault.com/ui/#object/sent_email__v/VBLZ025E82GLOI2", "SE-000258199")</f>
        <v>SE-000258199</v>
      </c>
      <c r="D130" s="4" t="s">
        <v>12</v>
      </c>
      <c r="E130" s="5">
        <v>0</v>
      </c>
      <c r="F130" s="5">
        <v>0</v>
      </c>
      <c r="G130" s="5">
        <v>0</v>
      </c>
      <c r="H130" s="4" t="s">
        <v>12</v>
      </c>
      <c r="I130" s="5">
        <v>0</v>
      </c>
      <c r="J130" s="4">
        <v>45915.378263888888</v>
      </c>
    </row>
    <row r="131" spans="1:10" x14ac:dyDescent="0.2">
      <c r="A131" s="2" t="s">
        <v>10</v>
      </c>
      <c r="B131" s="3" t="str">
        <f t="shared" ref="B131:B163" si="2">HYPERLINK("https://otsuka-europe-crm.veevavault.com/ui/#object/approved_document__v/V5OZ025E82TG74P", "NORDICS HCP Survey Email - Norway - June 2025")</f>
        <v>NORDICS HCP Survey Email - Norway - June 2025</v>
      </c>
      <c r="C131" s="3" t="str">
        <f>HYPERLINK("https://otsuka-europe-crm.veevavault.com/ui/#object/sent_email__v/VBLZ025E82GLOI3", "SE-000258200")</f>
        <v>SE-000258200</v>
      </c>
      <c r="D131" s="4" t="s">
        <v>12</v>
      </c>
      <c r="E131" s="5">
        <v>0</v>
      </c>
      <c r="F131" s="5">
        <v>0</v>
      </c>
      <c r="G131" s="5">
        <v>0</v>
      </c>
      <c r="H131" s="4" t="s">
        <v>12</v>
      </c>
      <c r="I131" s="5">
        <v>0</v>
      </c>
      <c r="J131" s="4">
        <v>45915.379155092596</v>
      </c>
    </row>
    <row r="132" spans="1:10" x14ac:dyDescent="0.2">
      <c r="A132" s="2" t="s">
        <v>10</v>
      </c>
      <c r="B132" s="3" t="str">
        <f t="shared" si="2"/>
        <v>NORDICS HCP Survey Email - Norway - June 2025</v>
      </c>
      <c r="C132" s="3" t="str">
        <f>HYPERLINK("https://otsuka-europe-crm.veevavault.com/ui/#object/sent_email__v/VBLZ025E82GLOI4", "SE-000258201")</f>
        <v>SE-000258201</v>
      </c>
      <c r="D132" s="4" t="s">
        <v>12</v>
      </c>
      <c r="E132" s="5">
        <v>0</v>
      </c>
      <c r="F132" s="5">
        <v>0</v>
      </c>
      <c r="G132" s="5">
        <v>0</v>
      </c>
      <c r="H132" s="4" t="s">
        <v>12</v>
      </c>
      <c r="I132" s="5">
        <v>0</v>
      </c>
      <c r="J132" s="4">
        <v>45915.379108796296</v>
      </c>
    </row>
    <row r="133" spans="1:10" x14ac:dyDescent="0.2">
      <c r="A133" s="2" t="s">
        <v>10</v>
      </c>
      <c r="B133" s="3" t="str">
        <f t="shared" si="2"/>
        <v>NORDICS HCP Survey Email - Norway - June 2025</v>
      </c>
      <c r="C133" s="3" t="str">
        <f>HYPERLINK("https://otsuka-europe-crm.veevavault.com/ui/#object/sent_email__v/VBLZ025E82GLOI5", "SE-000258202")</f>
        <v>SE-000258202</v>
      </c>
      <c r="D133" s="4">
        <v>45915.569236111114</v>
      </c>
      <c r="E133" s="5">
        <v>1</v>
      </c>
      <c r="F133" s="5">
        <v>2</v>
      </c>
      <c r="G133" s="5">
        <v>0</v>
      </c>
      <c r="H133" s="4" t="s">
        <v>12</v>
      </c>
      <c r="I133" s="5">
        <v>0</v>
      </c>
      <c r="J133" s="4">
        <v>45915.37767361111</v>
      </c>
    </row>
    <row r="134" spans="1:10" x14ac:dyDescent="0.2">
      <c r="A134" s="2" t="s">
        <v>10</v>
      </c>
      <c r="B134" s="3" t="str">
        <f t="shared" si="2"/>
        <v>NORDICS HCP Survey Email - Norway - June 2025</v>
      </c>
      <c r="C134" s="3" t="str">
        <f>HYPERLINK("https://otsuka-europe-crm.veevavault.com/ui/#object/sent_email__v/VBLZ025E82GLOI6", "SE-000258203")</f>
        <v>SE-000258203</v>
      </c>
      <c r="D134" s="4" t="s">
        <v>12</v>
      </c>
      <c r="E134" s="5">
        <v>0</v>
      </c>
      <c r="F134" s="5">
        <v>0</v>
      </c>
      <c r="G134" s="5">
        <v>0</v>
      </c>
      <c r="H134" s="4" t="s">
        <v>12</v>
      </c>
      <c r="I134" s="5">
        <v>0</v>
      </c>
      <c r="J134" s="4">
        <v>45915.377754629626</v>
      </c>
    </row>
    <row r="135" spans="1:10" x14ac:dyDescent="0.2">
      <c r="A135" s="2" t="s">
        <v>10</v>
      </c>
      <c r="B135" s="3" t="str">
        <f t="shared" si="2"/>
        <v>NORDICS HCP Survey Email - Norway - June 2025</v>
      </c>
      <c r="C135" s="3" t="str">
        <f>HYPERLINK("https://otsuka-europe-crm.veevavault.com/ui/#object/sent_email__v/VBLZ025E82GLOI7", "SE-000258204")</f>
        <v>SE-000258204</v>
      </c>
      <c r="D135" s="4">
        <v>45915.85365740741</v>
      </c>
      <c r="E135" s="5">
        <v>1</v>
      </c>
      <c r="F135" s="5">
        <v>2</v>
      </c>
      <c r="G135" s="5">
        <v>1</v>
      </c>
      <c r="H135" s="4">
        <v>45915.431354166663</v>
      </c>
      <c r="I135" s="5">
        <v>1</v>
      </c>
      <c r="J135" s="4">
        <v>45915.377939814818</v>
      </c>
    </row>
    <row r="136" spans="1:10" x14ac:dyDescent="0.2">
      <c r="A136" s="2" t="s">
        <v>10</v>
      </c>
      <c r="B136" s="3" t="str">
        <f t="shared" si="2"/>
        <v>NORDICS HCP Survey Email - Norway - June 2025</v>
      </c>
      <c r="C136" s="3" t="str">
        <f>HYPERLINK("https://otsuka-europe-crm.veevavault.com/ui/#object/sent_email__v/VBLZ025E82GLOI8", "SE-000258205")</f>
        <v>SE-000258205</v>
      </c>
      <c r="D136" s="4" t="s">
        <v>12</v>
      </c>
      <c r="E136" s="5">
        <v>0</v>
      </c>
      <c r="F136" s="5">
        <v>0</v>
      </c>
      <c r="G136" s="5">
        <v>0</v>
      </c>
      <c r="H136" s="4" t="s">
        <v>12</v>
      </c>
      <c r="I136" s="5">
        <v>0</v>
      </c>
      <c r="J136" s="4">
        <v>45915.378703703704</v>
      </c>
    </row>
    <row r="137" spans="1:10" x14ac:dyDescent="0.2">
      <c r="A137" s="2" t="s">
        <v>10</v>
      </c>
      <c r="B137" s="3" t="str">
        <f t="shared" si="2"/>
        <v>NORDICS HCP Survey Email - Norway - June 2025</v>
      </c>
      <c r="C137" s="3" t="str">
        <f>HYPERLINK("https://otsuka-europe-crm.veevavault.com/ui/#object/sent_email__v/VBLZ025E82GLOI9", "SE-000258206")</f>
        <v>SE-000258206</v>
      </c>
      <c r="D137" s="4" t="s">
        <v>12</v>
      </c>
      <c r="E137" s="5">
        <v>0</v>
      </c>
      <c r="F137" s="5">
        <v>0</v>
      </c>
      <c r="G137" s="5">
        <v>0</v>
      </c>
      <c r="H137" s="4" t="s">
        <v>12</v>
      </c>
      <c r="I137" s="5">
        <v>0</v>
      </c>
      <c r="J137" s="4">
        <v>45915.378842592596</v>
      </c>
    </row>
    <row r="138" spans="1:10" x14ac:dyDescent="0.2">
      <c r="A138" s="2" t="s">
        <v>10</v>
      </c>
      <c r="B138" s="3" t="str">
        <f t="shared" si="2"/>
        <v>NORDICS HCP Survey Email - Norway - June 2025</v>
      </c>
      <c r="C138" s="3" t="str">
        <f>HYPERLINK("https://otsuka-europe-crm.veevavault.com/ui/#object/sent_email__v/VBLZ025E82GLOIA", "SE-000258207")</f>
        <v>SE-000258207</v>
      </c>
      <c r="D138" s="4">
        <v>45915.380856481483</v>
      </c>
      <c r="E138" s="5">
        <v>1</v>
      </c>
      <c r="F138" s="5">
        <v>1</v>
      </c>
      <c r="G138" s="5">
        <v>1</v>
      </c>
      <c r="H138" s="4">
        <v>45915.381527777776</v>
      </c>
      <c r="I138" s="5">
        <v>2</v>
      </c>
      <c r="J138" s="4">
        <v>45915.379826388889</v>
      </c>
    </row>
    <row r="139" spans="1:10" x14ac:dyDescent="0.2">
      <c r="A139" s="2" t="s">
        <v>10</v>
      </c>
      <c r="B139" s="3" t="str">
        <f t="shared" si="2"/>
        <v>NORDICS HCP Survey Email - Norway - June 2025</v>
      </c>
      <c r="C139" s="3" t="str">
        <f>HYPERLINK("https://otsuka-europe-crm.veevavault.com/ui/#object/sent_email__v/VBLZ025E82GLOIB", "SE-000258208")</f>
        <v>SE-000258208</v>
      </c>
      <c r="D139" s="4" t="s">
        <v>12</v>
      </c>
      <c r="E139" s="5">
        <v>0</v>
      </c>
      <c r="F139" s="5">
        <v>0</v>
      </c>
      <c r="G139" s="5">
        <v>0</v>
      </c>
      <c r="H139" s="4" t="s">
        <v>12</v>
      </c>
      <c r="I139" s="5">
        <v>0</v>
      </c>
      <c r="J139" s="4">
        <v>45915.377372685187</v>
      </c>
    </row>
    <row r="140" spans="1:10" x14ac:dyDescent="0.2">
      <c r="A140" s="2" t="s">
        <v>10</v>
      </c>
      <c r="B140" s="3" t="str">
        <f t="shared" si="2"/>
        <v>NORDICS HCP Survey Email - Norway - June 2025</v>
      </c>
      <c r="C140" s="3" t="str">
        <f>HYPERLINK("https://otsuka-europe-crm.veevavault.com/ui/#object/sent_email__v/VBLZ025E82GLOIC", "SE-000258209")</f>
        <v>SE-000258209</v>
      </c>
      <c r="D140" s="4" t="s">
        <v>12</v>
      </c>
      <c r="E140" s="5">
        <v>0</v>
      </c>
      <c r="F140" s="5">
        <v>0</v>
      </c>
      <c r="G140" s="5">
        <v>0</v>
      </c>
      <c r="H140" s="4" t="s">
        <v>12</v>
      </c>
      <c r="I140" s="5">
        <v>0</v>
      </c>
      <c r="J140" s="4">
        <v>45915.378078703703</v>
      </c>
    </row>
    <row r="141" spans="1:10" x14ac:dyDescent="0.2">
      <c r="A141" s="2" t="s">
        <v>10</v>
      </c>
      <c r="B141" s="3" t="str">
        <f t="shared" si="2"/>
        <v>NORDICS HCP Survey Email - Norway - June 2025</v>
      </c>
      <c r="C141" s="3" t="str">
        <f>HYPERLINK("https://otsuka-europe-crm.veevavault.com/ui/#object/sent_email__v/VBLZ025E82GLOID", "SE-000258210")</f>
        <v>SE-000258210</v>
      </c>
      <c r="D141" s="4">
        <v>45916.643506944441</v>
      </c>
      <c r="E141" s="5">
        <v>1</v>
      </c>
      <c r="F141" s="5">
        <v>1</v>
      </c>
      <c r="G141" s="5">
        <v>1</v>
      </c>
      <c r="H141" s="4">
        <v>45916.643506944441</v>
      </c>
      <c r="I141" s="5">
        <v>1</v>
      </c>
      <c r="J141" s="4">
        <v>45915.378229166665</v>
      </c>
    </row>
    <row r="142" spans="1:10" x14ac:dyDescent="0.2">
      <c r="A142" s="2" t="s">
        <v>10</v>
      </c>
      <c r="B142" s="3" t="str">
        <f t="shared" si="2"/>
        <v>NORDICS HCP Survey Email - Norway - June 2025</v>
      </c>
      <c r="C142" s="3" t="str">
        <f>HYPERLINK("https://otsuka-europe-crm.veevavault.com/ui/#object/sent_email__v/VBLZ025E82GLOIE", "SE-000258211")</f>
        <v>SE-000258211</v>
      </c>
      <c r="D142" s="4" t="s">
        <v>12</v>
      </c>
      <c r="E142" s="5">
        <v>0</v>
      </c>
      <c r="F142" s="5">
        <v>0</v>
      </c>
      <c r="G142" s="5">
        <v>0</v>
      </c>
      <c r="H142" s="4" t="s">
        <v>12</v>
      </c>
      <c r="I142" s="5">
        <v>0</v>
      </c>
      <c r="J142" s="4">
        <v>45915.378993055558</v>
      </c>
    </row>
    <row r="143" spans="1:10" x14ac:dyDescent="0.2">
      <c r="A143" s="2" t="s">
        <v>10</v>
      </c>
      <c r="B143" s="3" t="str">
        <f t="shared" si="2"/>
        <v>NORDICS HCP Survey Email - Norway - June 2025</v>
      </c>
      <c r="C143" s="3" t="str">
        <f>HYPERLINK("https://otsuka-europe-crm.veevavault.com/ui/#object/sent_email__v/VBLZ025E82GLOIF", "SE-000258212")</f>
        <v>SE-000258212</v>
      </c>
      <c r="D143" s="4" t="s">
        <v>12</v>
      </c>
      <c r="E143" s="5">
        <v>0</v>
      </c>
      <c r="F143" s="5">
        <v>0</v>
      </c>
      <c r="G143" s="5">
        <v>0</v>
      </c>
      <c r="H143" s="4" t="s">
        <v>12</v>
      </c>
      <c r="I143" s="5">
        <v>0</v>
      </c>
      <c r="J143" s="4">
        <v>45915.379317129627</v>
      </c>
    </row>
    <row r="144" spans="1:10" x14ac:dyDescent="0.2">
      <c r="A144" s="2" t="s">
        <v>10</v>
      </c>
      <c r="B144" s="3" t="str">
        <f t="shared" si="2"/>
        <v>NORDICS HCP Survey Email - Norway - June 2025</v>
      </c>
      <c r="C144" s="3" t="str">
        <f>HYPERLINK("https://otsuka-europe-crm.veevavault.com/ui/#object/sent_email__v/VBLZ025E82GLOIG", "SE-000258213")</f>
        <v>SE-000258213</v>
      </c>
      <c r="D144" s="4" t="s">
        <v>12</v>
      </c>
      <c r="E144" s="5">
        <v>0</v>
      </c>
      <c r="F144" s="5">
        <v>0</v>
      </c>
      <c r="G144" s="5">
        <v>0</v>
      </c>
      <c r="H144" s="4" t="s">
        <v>12</v>
      </c>
      <c r="I144" s="5">
        <v>0</v>
      </c>
      <c r="J144" s="4">
        <v>45915.377581018518</v>
      </c>
    </row>
    <row r="145" spans="1:10" x14ac:dyDescent="0.2">
      <c r="A145" s="2" t="s">
        <v>10</v>
      </c>
      <c r="B145" s="3" t="str">
        <f t="shared" si="2"/>
        <v>NORDICS HCP Survey Email - Norway - June 2025</v>
      </c>
      <c r="C145" s="3" t="str">
        <f>HYPERLINK("https://otsuka-europe-crm.veevavault.com/ui/#object/sent_email__v/VBLZ025E82GLOIH", "SE-000258214")</f>
        <v>SE-000258214</v>
      </c>
      <c r="D145" s="4" t="s">
        <v>12</v>
      </c>
      <c r="E145" s="5">
        <v>0</v>
      </c>
      <c r="F145" s="5">
        <v>0</v>
      </c>
      <c r="G145" s="5">
        <v>0</v>
      </c>
      <c r="H145" s="4" t="s">
        <v>12</v>
      </c>
      <c r="I145" s="5">
        <v>0</v>
      </c>
      <c r="J145" s="4">
        <v>45915.377708333333</v>
      </c>
    </row>
    <row r="146" spans="1:10" x14ac:dyDescent="0.2">
      <c r="A146" s="2" t="s">
        <v>10</v>
      </c>
      <c r="B146" s="3" t="str">
        <f t="shared" si="2"/>
        <v>NORDICS HCP Survey Email - Norway - June 2025</v>
      </c>
      <c r="C146" s="3" t="str">
        <f>HYPERLINK("https://otsuka-europe-crm.veevavault.com/ui/#object/sent_email__v/VBLZ025E82GLOII", "SE-000258215")</f>
        <v>SE-000258215</v>
      </c>
      <c r="D146" s="4" t="s">
        <v>12</v>
      </c>
      <c r="E146" s="5">
        <v>0</v>
      </c>
      <c r="F146" s="5">
        <v>0</v>
      </c>
      <c r="G146" s="5">
        <v>0</v>
      </c>
      <c r="H146" s="4" t="s">
        <v>12</v>
      </c>
      <c r="I146" s="5">
        <v>0</v>
      </c>
      <c r="J146" s="4">
        <v>45915.378946759258</v>
      </c>
    </row>
    <row r="147" spans="1:10" x14ac:dyDescent="0.2">
      <c r="A147" s="2" t="s">
        <v>10</v>
      </c>
      <c r="B147" s="3" t="str">
        <f t="shared" si="2"/>
        <v>NORDICS HCP Survey Email - Norway - June 2025</v>
      </c>
      <c r="C147" s="3" t="str">
        <f>HYPERLINK("https://otsuka-europe-crm.veevavault.com/ui/#object/sent_email__v/VBLZ025E82GLOIJ", "SE-000258216")</f>
        <v>SE-000258216</v>
      </c>
      <c r="D147" s="4">
        <v>45915.978784722225</v>
      </c>
      <c r="E147" s="5">
        <v>1</v>
      </c>
      <c r="F147" s="5">
        <v>1</v>
      </c>
      <c r="G147" s="5">
        <v>0</v>
      </c>
      <c r="H147" s="4" t="s">
        <v>12</v>
      </c>
      <c r="I147" s="5">
        <v>0</v>
      </c>
      <c r="J147" s="4">
        <v>45915.379131944443</v>
      </c>
    </row>
    <row r="148" spans="1:10" x14ac:dyDescent="0.2">
      <c r="A148" s="2" t="s">
        <v>10</v>
      </c>
      <c r="B148" s="3" t="str">
        <f t="shared" si="2"/>
        <v>NORDICS HCP Survey Email - Norway - June 2025</v>
      </c>
      <c r="C148" s="3" t="str">
        <f>HYPERLINK("https://otsuka-europe-crm.veevavault.com/ui/#object/sent_email__v/VBLZ025E82GLOIK", "SE-000258217")</f>
        <v>SE-000258217</v>
      </c>
      <c r="D148" s="4">
        <v>45916.400324074071</v>
      </c>
      <c r="E148" s="5">
        <v>1</v>
      </c>
      <c r="F148" s="5">
        <v>10</v>
      </c>
      <c r="G148" s="5">
        <v>1</v>
      </c>
      <c r="H148" s="4">
        <v>45915.570636574077</v>
      </c>
      <c r="I148" s="5">
        <v>5</v>
      </c>
      <c r="J148" s="4">
        <v>45915.377581018518</v>
      </c>
    </row>
    <row r="149" spans="1:10" x14ac:dyDescent="0.2">
      <c r="A149" s="2" t="s">
        <v>10</v>
      </c>
      <c r="B149" s="3" t="str">
        <f t="shared" si="2"/>
        <v>NORDICS HCP Survey Email - Norway - June 2025</v>
      </c>
      <c r="C149" s="3" t="str">
        <f>HYPERLINK("https://otsuka-europe-crm.veevavault.com/ui/#object/sent_email__v/VBLZ025E82GLOIL", "SE-000258218")</f>
        <v>SE-000258218</v>
      </c>
      <c r="D149" s="4" t="s">
        <v>12</v>
      </c>
      <c r="E149" s="5">
        <v>0</v>
      </c>
      <c r="F149" s="5">
        <v>0</v>
      </c>
      <c r="G149" s="5">
        <v>0</v>
      </c>
      <c r="H149" s="4" t="s">
        <v>12</v>
      </c>
      <c r="I149" s="5">
        <v>0</v>
      </c>
      <c r="J149" s="4">
        <v>45915.377766203703</v>
      </c>
    </row>
    <row r="150" spans="1:10" x14ac:dyDescent="0.2">
      <c r="A150" s="2" t="s">
        <v>10</v>
      </c>
      <c r="B150" s="3" t="str">
        <f t="shared" si="2"/>
        <v>NORDICS HCP Survey Email - Norway - June 2025</v>
      </c>
      <c r="C150" s="3" t="str">
        <f>HYPERLINK("https://otsuka-europe-crm.veevavault.com/ui/#object/sent_email__v/VBLZ025E82GLOIM", "SE-000258219")</f>
        <v>SE-000258219</v>
      </c>
      <c r="D150" s="4" t="s">
        <v>12</v>
      </c>
      <c r="E150" s="5">
        <v>0</v>
      </c>
      <c r="F150" s="5">
        <v>0</v>
      </c>
      <c r="G150" s="5">
        <v>0</v>
      </c>
      <c r="H150" s="4" t="s">
        <v>12</v>
      </c>
      <c r="I150" s="5">
        <v>0</v>
      </c>
      <c r="J150" s="4">
        <v>45915.377939814818</v>
      </c>
    </row>
    <row r="151" spans="1:10" x14ac:dyDescent="0.2">
      <c r="A151" s="2" t="s">
        <v>10</v>
      </c>
      <c r="B151" s="3" t="str">
        <f t="shared" si="2"/>
        <v>NORDICS HCP Survey Email - Norway - June 2025</v>
      </c>
      <c r="C151" s="3" t="str">
        <f>HYPERLINK("https://otsuka-europe-crm.veevavault.com/ui/#object/sent_email__v/VBLZ025E82GLOIN", "SE-000258220")</f>
        <v>SE-000258220</v>
      </c>
      <c r="D151" s="4">
        <v>45915.385069444441</v>
      </c>
      <c r="E151" s="5">
        <v>1</v>
      </c>
      <c r="F151" s="5">
        <v>1</v>
      </c>
      <c r="G151" s="5">
        <v>0</v>
      </c>
      <c r="H151" s="4" t="s">
        <v>12</v>
      </c>
      <c r="I151" s="5">
        <v>0</v>
      </c>
      <c r="J151" s="4">
        <v>45915.378738425927</v>
      </c>
    </row>
    <row r="152" spans="1:10" x14ac:dyDescent="0.2">
      <c r="A152" s="2" t="s">
        <v>10</v>
      </c>
      <c r="B152" s="3" t="str">
        <f t="shared" si="2"/>
        <v>NORDICS HCP Survey Email - Norway - June 2025</v>
      </c>
      <c r="C152" s="3" t="str">
        <f>HYPERLINK("https://otsuka-europe-crm.veevavault.com/ui/#object/sent_email__v/VBLZ025E82GLOIP", "SE-000258222")</f>
        <v>SE-000258222</v>
      </c>
      <c r="D152" s="4" t="s">
        <v>12</v>
      </c>
      <c r="E152" s="5">
        <v>0</v>
      </c>
      <c r="F152" s="5">
        <v>0</v>
      </c>
      <c r="G152" s="5">
        <v>0</v>
      </c>
      <c r="H152" s="4" t="s">
        <v>12</v>
      </c>
      <c r="I152" s="5">
        <v>0</v>
      </c>
      <c r="J152" s="4">
        <v>45915.379780092589</v>
      </c>
    </row>
    <row r="153" spans="1:10" x14ac:dyDescent="0.2">
      <c r="A153" s="2" t="s">
        <v>10</v>
      </c>
      <c r="B153" s="3" t="str">
        <f t="shared" si="2"/>
        <v>NORDICS HCP Survey Email - Norway - June 2025</v>
      </c>
      <c r="C153" s="3" t="str">
        <f>HYPERLINK("https://otsuka-europe-crm.veevavault.com/ui/#object/sent_email__v/VBLZ025E82GLOIQ", "SE-000258223")</f>
        <v>SE-000258223</v>
      </c>
      <c r="D153" s="4">
        <v>45915.41028935185</v>
      </c>
      <c r="E153" s="5">
        <v>1</v>
      </c>
      <c r="F153" s="5">
        <v>1</v>
      </c>
      <c r="G153" s="5">
        <v>1</v>
      </c>
      <c r="H153" s="4">
        <v>45915.420358796298</v>
      </c>
      <c r="I153" s="5">
        <v>2</v>
      </c>
      <c r="J153" s="4">
        <v>45915.377395833333</v>
      </c>
    </row>
    <row r="154" spans="1:10" x14ac:dyDescent="0.2">
      <c r="A154" s="2" t="s">
        <v>10</v>
      </c>
      <c r="B154" s="3" t="str">
        <f t="shared" si="2"/>
        <v>NORDICS HCP Survey Email - Norway - June 2025</v>
      </c>
      <c r="C154" s="3" t="str">
        <f>HYPERLINK("https://otsuka-europe-crm.veevavault.com/ui/#object/sent_email__v/VBLZ025E82GLOIR", "SE-000258224")</f>
        <v>SE-000258224</v>
      </c>
      <c r="D154" s="4">
        <v>45915.378784722219</v>
      </c>
      <c r="E154" s="5">
        <v>1</v>
      </c>
      <c r="F154" s="5">
        <v>1</v>
      </c>
      <c r="G154" s="5">
        <v>0</v>
      </c>
      <c r="H154" s="4" t="s">
        <v>12</v>
      </c>
      <c r="I154" s="5">
        <v>0</v>
      </c>
      <c r="J154" s="4">
        <v>45915.378148148149</v>
      </c>
    </row>
    <row r="155" spans="1:10" x14ac:dyDescent="0.2">
      <c r="A155" s="2" t="s">
        <v>10</v>
      </c>
      <c r="B155" s="3" t="str">
        <f t="shared" si="2"/>
        <v>NORDICS HCP Survey Email - Norway - June 2025</v>
      </c>
      <c r="C155" s="3" t="str">
        <f>HYPERLINK("https://otsuka-europe-crm.veevavault.com/ui/#object/sent_email__v/VBLZ025E82GLOIS", "SE-000258225")</f>
        <v>SE-000258225</v>
      </c>
      <c r="D155" s="4" t="s">
        <v>12</v>
      </c>
      <c r="E155" s="5">
        <v>0</v>
      </c>
      <c r="F155" s="5">
        <v>0</v>
      </c>
      <c r="G155" s="5">
        <v>0</v>
      </c>
      <c r="H155" s="4" t="s">
        <v>12</v>
      </c>
      <c r="I155" s="5">
        <v>0</v>
      </c>
      <c r="J155" s="4">
        <v>45915.37835648148</v>
      </c>
    </row>
    <row r="156" spans="1:10" x14ac:dyDescent="0.2">
      <c r="A156" s="2" t="s">
        <v>10</v>
      </c>
      <c r="B156" s="3" t="str">
        <f t="shared" si="2"/>
        <v>NORDICS HCP Survey Email - Norway - June 2025</v>
      </c>
      <c r="C156" s="3" t="str">
        <f>HYPERLINK("https://otsuka-europe-crm.veevavault.com/ui/#object/sent_email__v/VBLZ025E82GLOIT", "SE-000258226")</f>
        <v>SE-000258226</v>
      </c>
      <c r="D156" s="4" t="s">
        <v>12</v>
      </c>
      <c r="E156" s="5">
        <v>0</v>
      </c>
      <c r="F156" s="5">
        <v>0</v>
      </c>
      <c r="G156" s="5">
        <v>0</v>
      </c>
      <c r="H156" s="4" t="s">
        <v>12</v>
      </c>
      <c r="I156" s="5">
        <v>0</v>
      </c>
      <c r="J156" s="4">
        <v>45915.378993055558</v>
      </c>
    </row>
    <row r="157" spans="1:10" x14ac:dyDescent="0.2">
      <c r="A157" s="2" t="s">
        <v>10</v>
      </c>
      <c r="B157" s="3" t="str">
        <f t="shared" si="2"/>
        <v>NORDICS HCP Survey Email - Norway - June 2025</v>
      </c>
      <c r="C157" s="3" t="str">
        <f>HYPERLINK("https://otsuka-europe-crm.veevavault.com/ui/#object/sent_email__v/VBLZ025E82GLOIU", "SE-000258227")</f>
        <v>SE-000258227</v>
      </c>
      <c r="D157" s="4" t="s">
        <v>12</v>
      </c>
      <c r="E157" s="5">
        <v>0</v>
      </c>
      <c r="F157" s="5">
        <v>0</v>
      </c>
      <c r="G157" s="5">
        <v>0</v>
      </c>
      <c r="H157" s="4" t="s">
        <v>12</v>
      </c>
      <c r="I157" s="5">
        <v>0</v>
      </c>
      <c r="J157" s="4">
        <v>45915.379189814812</v>
      </c>
    </row>
    <row r="158" spans="1:10" x14ac:dyDescent="0.2">
      <c r="A158" s="2" t="s">
        <v>10</v>
      </c>
      <c r="B158" s="3" t="str">
        <f t="shared" si="2"/>
        <v>NORDICS HCP Survey Email - Norway - June 2025</v>
      </c>
      <c r="C158" s="3" t="str">
        <f>HYPERLINK("https://otsuka-europe-crm.veevavault.com/ui/#object/sent_email__v/VBLZ025E82GLOIV", "SE-000258228")</f>
        <v>SE-000258228</v>
      </c>
      <c r="D158" s="4">
        <v>45915.498472222222</v>
      </c>
      <c r="E158" s="5">
        <v>1</v>
      </c>
      <c r="F158" s="5">
        <v>1</v>
      </c>
      <c r="G158" s="5">
        <v>0</v>
      </c>
      <c r="H158" s="4" t="s">
        <v>12</v>
      </c>
      <c r="I158" s="5">
        <v>0</v>
      </c>
      <c r="J158" s="4">
        <v>45915.377557870372</v>
      </c>
    </row>
    <row r="159" spans="1:10" x14ac:dyDescent="0.2">
      <c r="A159" s="2" t="s">
        <v>10</v>
      </c>
      <c r="B159" s="3" t="str">
        <f t="shared" si="2"/>
        <v>NORDICS HCP Survey Email - Norway - June 2025</v>
      </c>
      <c r="C159" s="3" t="str">
        <f>HYPERLINK("https://otsuka-europe-crm.veevavault.com/ui/#object/sent_email__v/VBLZ025E82GLOIW", "SE-000258229")</f>
        <v>SE-000258229</v>
      </c>
      <c r="D159" s="4" t="s">
        <v>12</v>
      </c>
      <c r="E159" s="5">
        <v>0</v>
      </c>
      <c r="F159" s="5">
        <v>0</v>
      </c>
      <c r="G159" s="5">
        <v>0</v>
      </c>
      <c r="H159" s="4" t="s">
        <v>12</v>
      </c>
      <c r="I159" s="5">
        <v>0</v>
      </c>
      <c r="J159" s="4">
        <v>45915.377708333333</v>
      </c>
    </row>
    <row r="160" spans="1:10" x14ac:dyDescent="0.2">
      <c r="A160" s="2" t="s">
        <v>10</v>
      </c>
      <c r="B160" s="3" t="str">
        <f t="shared" si="2"/>
        <v>NORDICS HCP Survey Email - Norway - June 2025</v>
      </c>
      <c r="C160" s="3" t="str">
        <f>HYPERLINK("https://otsuka-europe-crm.veevavault.com/ui/#object/sent_email__v/VBLZ025E82GLOIX", "SE-000258230")</f>
        <v>SE-000258230</v>
      </c>
      <c r="D160" s="4" t="s">
        <v>12</v>
      </c>
      <c r="E160" s="5">
        <v>0</v>
      </c>
      <c r="F160" s="5">
        <v>0</v>
      </c>
      <c r="G160" s="5">
        <v>0</v>
      </c>
      <c r="H160" s="4" t="s">
        <v>12</v>
      </c>
      <c r="I160" s="5">
        <v>0</v>
      </c>
      <c r="J160" s="4">
        <v>45915.377939814818</v>
      </c>
    </row>
    <row r="161" spans="1:10" x14ac:dyDescent="0.2">
      <c r="A161" s="2" t="s">
        <v>10</v>
      </c>
      <c r="B161" s="3" t="str">
        <f t="shared" si="2"/>
        <v>NORDICS HCP Survey Email - Norway - June 2025</v>
      </c>
      <c r="C161" s="3" t="str">
        <f>HYPERLINK("https://otsuka-europe-crm.veevavault.com/ui/#object/sent_email__v/VBLZ025E82GLOIY", "SE-000258231")</f>
        <v>SE-000258231</v>
      </c>
      <c r="D161" s="4" t="s">
        <v>12</v>
      </c>
      <c r="E161" s="5">
        <v>0</v>
      </c>
      <c r="F161" s="5">
        <v>0</v>
      </c>
      <c r="G161" s="5">
        <v>0</v>
      </c>
      <c r="H161" s="4" t="s">
        <v>12</v>
      </c>
      <c r="I161" s="5">
        <v>0</v>
      </c>
      <c r="J161" s="4">
        <v>45915.378796296296</v>
      </c>
    </row>
    <row r="162" spans="1:10" x14ac:dyDescent="0.2">
      <c r="A162" s="2" t="s">
        <v>10</v>
      </c>
      <c r="B162" s="3" t="str">
        <f t="shared" si="2"/>
        <v>NORDICS HCP Survey Email - Norway - June 2025</v>
      </c>
      <c r="C162" s="3" t="str">
        <f>HYPERLINK("https://otsuka-europe-crm.veevavault.com/ui/#object/sent_email__v/VBLZ025E82GLSQ5", "SE-000258667")</f>
        <v>SE-000258667</v>
      </c>
      <c r="D162" s="4">
        <v>45915.561261574076</v>
      </c>
      <c r="E162" s="5">
        <v>1</v>
      </c>
      <c r="F162" s="5">
        <v>1</v>
      </c>
      <c r="G162" s="5">
        <v>0</v>
      </c>
      <c r="H162" s="4" t="s">
        <v>12</v>
      </c>
      <c r="I162" s="5">
        <v>0</v>
      </c>
      <c r="J162" s="4">
        <v>45915.379027777781</v>
      </c>
    </row>
    <row r="163" spans="1:10" x14ac:dyDescent="0.2">
      <c r="A163" s="2" t="s">
        <v>10</v>
      </c>
      <c r="B163" s="3" t="str">
        <f t="shared" si="2"/>
        <v>NORDICS HCP Survey Email - Norway - June 2025</v>
      </c>
      <c r="C163" s="3" t="str">
        <f>HYPERLINK("https://otsuka-europe-crm.veevavault.com/ui/#object/sent_email__v/VBLZ025E82GLSQ6", "SE-000258668")</f>
        <v>SE-000258668</v>
      </c>
      <c r="D163" s="4">
        <v>45915.842569444445</v>
      </c>
      <c r="E163" s="5">
        <v>1</v>
      </c>
      <c r="F163" s="5">
        <v>2</v>
      </c>
      <c r="G163" s="5">
        <v>0</v>
      </c>
      <c r="H163" s="4" t="s">
        <v>12</v>
      </c>
      <c r="I163" s="5">
        <v>0</v>
      </c>
      <c r="J163" s="4">
        <v>45915.379317129627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Hampsey</dc:creator>
  <cp:lastModifiedBy>Matt Hampsey</cp:lastModifiedBy>
  <dcterms:created xsi:type="dcterms:W3CDTF">2026-03-26T14:31:47Z</dcterms:created>
  <dcterms:modified xsi:type="dcterms:W3CDTF">2026-03-26T14:32:00Z</dcterms:modified>
</cp:coreProperties>
</file>