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12CD3F9D-8FF1-4540-AC6F-99790A1A0C13}" xr6:coauthVersionLast="47" xr6:coauthVersionMax="47" xr10:uidLastSave="{00000000-0000-0000-0000-000000000000}"/>
  <bookViews>
    <workbookView xWindow="8060" yWindow="5880" windowWidth="26440" windowHeight="15180" xr2:uid="{A550FC91-64BD-AF48-A1E8-52C9D39475A1}"/>
  </bookViews>
  <sheets>
    <sheet name="S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Q6" i="1" l="1"/>
  <c r="Q5" i="1"/>
  <c r="R4" i="1"/>
  <c r="Q4" i="1"/>
  <c r="O10" i="1"/>
  <c r="R3" i="1"/>
  <c r="P11" i="1"/>
  <c r="Q10" i="1"/>
  <c r="Q3" i="1"/>
  <c r="Q12" i="1"/>
  <c r="O11" i="1"/>
  <c r="P10" i="1"/>
  <c r="O5" i="1"/>
  <c r="O3" i="1"/>
  <c r="R11" i="1"/>
  <c r="R10" i="1"/>
  <c r="O9" i="1"/>
  <c r="R7" i="1"/>
  <c r="P7" i="1"/>
  <c r="O7" i="1"/>
  <c r="R6" i="1"/>
  <c r="P5" i="1"/>
  <c r="P3" i="1"/>
  <c r="P12" i="1"/>
  <c r="P6" i="1"/>
  <c r="R5" i="1"/>
  <c r="O4" i="1"/>
  <c r="R12" i="1"/>
  <c r="Q11" i="1"/>
  <c r="P4" i="1"/>
  <c r="O12" i="1"/>
  <c r="R9" i="1"/>
  <c r="Q9" i="1"/>
  <c r="P9" i="1"/>
  <c r="R8" i="1"/>
  <c r="Q8" i="1"/>
  <c r="P8" i="1"/>
  <c r="O8" i="1"/>
  <c r="Q7" i="1"/>
  <c r="O6" i="1"/>
  <c r="N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<sst xmlns="http://schemas.openxmlformats.org/spreadsheetml/2006/main" count="1759" uniqueCount="13">
  <si>
    <t/>
  </si>
  <si>
    <t>SE</t>
  </si>
  <si>
    <t>Brand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</si>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</sst>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6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1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8B245-B139-8741-A69E-9E980AECCB8E}">
  <dimension ref="A1:S617"/>
  <sheetViews>
    <sheetView tabSelected="1" zoomScale="80" zoomScaleNormal="80" workbookViewId="0">
      <selection activeCell="N31" sqref="N31"/>
    </sheetView>
  </sheetViews>
  <sheetFormatPr baseColWidth="10" defaultColWidth="8.83203125" defaultRowHeight="15" x14ac:dyDescent="0.2"/>
  <cols>
    <col min="1" max="1" width="23.83203125" customWidth="1"/>
    <col min="2" max="2" width="38.6640625" customWidth="1"/>
    <col min="3" max="3" width="17.83203125" customWidth="1"/>
    <col min="4" max="4" width="23.1640625" customWidth="1"/>
    <col min="6" max="6" width="14.1640625" customWidth="1"/>
    <col min="8" max="8" width="18.5" customWidth="1"/>
    <col min="9" max="9" width="13.5" customWidth="1"/>
    <col min="10" max="10" width="17" customWidth="1"/>
    <col min="14" max="14" width="45.83203125" bestFit="1" customWidth="1"/>
  </cols>
  <sheetData>
    <row r="1" spans="1:19" ht="16" x14ac:dyDescent="0.2">
      <c r="A1" s="8" t="s">
        <v>12</v>
      </c>
      <c r="B1" s="8" t="s">
        <v>11</v>
      </c>
      <c r="C1" s="8" t="s">
        <v>10</v>
      </c>
      <c r="D1" s="8" t="s">
        <v>9</v>
      </c>
      <c r="E1" s="8" t="s">
        <v>6</v>
      </c>
      <c r="F1" s="8" t="s">
        <v>5</v>
      </c>
      <c r="G1" s="8" t="s">
        <v>4</v>
      </c>
      <c r="H1" s="8" t="s">
        <v>8</v>
      </c>
      <c r="I1" s="8" t="s">
        <v>3</v>
      </c>
      <c r="J1" s="8" t="s">
        <v>7</v>
      </c>
    </row>
    <row r="2" spans="1:19" ht="32" x14ac:dyDescent="0.2">
      <c r="A2" s="4" t="s">
        <v>1</v>
      </c>
      <c r="B2" s="3" t="str">
        <f>HYPERLINK("https://otsuka-europe-crm.veevavault.com/ui/#object/approved_document__v/V5OZ025E82P7HAI", "Disclosure-Consent__Veeva-CRM__SE")</f>
        <v>Disclosure-Consent__Veeva-CRM__SE</v>
      </c>
      <c r="C2" s="3" t="str">
        <f>HYPERLINK("https://otsuka-europe-crm.veevavault.com/ui/#object/sent_email__v/VBLZ025E82GOR0B", "SE-000275607")</f>
        <v>SE-000275607</v>
      </c>
      <c r="D2" s="1">
        <v>45915.789768518516</v>
      </c>
      <c r="E2" s="2">
        <v>1</v>
      </c>
      <c r="F2" s="2">
        <v>1</v>
      </c>
      <c r="G2" s="2">
        <v>0</v>
      </c>
      <c r="H2" s="1" t="s">
        <v>0</v>
      </c>
      <c r="I2" s="2">
        <v>0</v>
      </c>
      <c r="J2" s="1">
        <v>45915.714895833335</v>
      </c>
      <c r="N2" s="7" t="str" cm="1">
        <f t="array" ref="N2:N13">_xlfn.UNIQUE(B:B)</f>
        <v>Approved Document Name</v>
      </c>
      <c r="O2" s="6" t="s">
        <v>6</v>
      </c>
      <c r="P2" s="6" t="s">
        <v>5</v>
      </c>
      <c r="Q2" s="6" t="s">
        <v>4</v>
      </c>
      <c r="R2" s="6" t="s">
        <v>3</v>
      </c>
      <c r="S2" s="6" t="s">
        <v>2</v>
      </c>
    </row>
    <row r="3" spans="1:19" x14ac:dyDescent="0.2">
      <c r="A3" s="4" t="s">
        <v>1</v>
      </c>
      <c r="B3" s="3" t="str">
        <f>HYPERLINK("https://otsuka-europe-crm.veevavault.com/ui/#object/approved_document__v/V5OZ025E82P7HAI", "Disclosure-Consent__Veeva-CRM__SE")</f>
        <v>Disclosure-Consent__Veeva-CRM__SE</v>
      </c>
      <c r="C3" s="3" t="str">
        <f>HYPERLINK("https://otsuka-europe-crm.veevavault.com/ui/#object/sent_email__v/VBLZ025E82GQNDD", "SE-000275750")</f>
        <v>SE-000275750</v>
      </c>
      <c r="D3" s="1">
        <v>45918.590937499997</v>
      </c>
      <c r="E3" s="2">
        <v>1</v>
      </c>
      <c r="F3" s="2">
        <v>2</v>
      </c>
      <c r="G3" s="2">
        <v>1</v>
      </c>
      <c r="H3" s="1">
        <v>45918.59103009259</v>
      </c>
      <c r="I3" s="2">
        <v>1</v>
      </c>
      <c r="J3" s="1">
        <v>45917.321655092594</v>
      </c>
      <c r="N3" t="str">
        <v>Disclosure-Consent__Veeva-CRM__SE</v>
      </c>
      <c r="O3">
        <f>SUMIF($B:$B,$N3,$E:$E)</f>
        <v>2</v>
      </c>
      <c r="P3">
        <f>SUMIF($B:$B,$N3,$F:$F)</f>
        <v>3</v>
      </c>
      <c r="Q3">
        <f>SUMIF($B:$B,$N3,$G:$G)</f>
        <v>1</v>
      </c>
      <c r="R3">
        <f>SUMIF($B:$B,$N3,$I:$I)</f>
        <v>1</v>
      </c>
    </row>
    <row r="4" spans="1:19" x14ac:dyDescent="0.2">
      <c r="A4" s="4" t="s">
        <v>1</v>
      </c>
      <c r="B4" s="3" t="str">
        <f>HYPERLINK("https://otsuka-europe-crm.veevavault.com/ui/#object/approved_document__v/V5O00000000D098", "Netherlands - Opt in Email Aug 25")</f>
        <v>Netherlands - Opt in Email Aug 25</v>
      </c>
      <c r="C4" s="3" t="str">
        <f>HYPERLINK("https://otsuka-europe-crm.veevavault.com/ui/#object/sent_email__v/VBL00000001F109", "SE-001405561")</f>
        <v>SE-001405561</v>
      </c>
      <c r="D4" s="1" t="s">
        <v>0</v>
      </c>
      <c r="E4" s="2">
        <v>0</v>
      </c>
      <c r="F4" s="2">
        <v>0</v>
      </c>
      <c r="G4" s="2">
        <v>0</v>
      </c>
      <c r="H4" s="1" t="s">
        <v>0</v>
      </c>
      <c r="I4" s="2">
        <v>0</v>
      </c>
      <c r="J4" s="1">
        <v>46076.477222222224</v>
      </c>
      <c r="N4" t="str">
        <v>Netherlands - Opt in Email Aug 25</v>
      </c>
      <c r="O4">
        <f>SUMIF($B:$B,$N4,$E:$E)</f>
        <v>1</v>
      </c>
      <c r="P4">
        <f>SUMIF($B:$B,$N4,$F:$F)</f>
        <v>1</v>
      </c>
      <c r="Q4">
        <f>SUMIF($B:$B,$N4,$G:$G)</f>
        <v>1</v>
      </c>
      <c r="R4">
        <f>SUMIF($B:$B,$N4,$I:$I)</f>
        <v>2</v>
      </c>
    </row>
    <row r="5" spans="1:19" x14ac:dyDescent="0.2">
      <c r="A5" s="4" t="s">
        <v>1</v>
      </c>
      <c r="B5" s="3" t="str">
        <f>HYPERLINK("https://otsuka-europe-crm.veevavault.com/ui/#object/approved_document__v/V5O00000000D098", "Netherlands - Opt in Email Aug 25")</f>
        <v>Netherlands - Opt in Email Aug 25</v>
      </c>
      <c r="C5" s="3" t="str">
        <f>HYPERLINK("https://otsuka-europe-crm.veevavault.com/ui/#object/sent_email__v/VBL00000001G298", "SE-001405562")</f>
        <v>SE-001405562</v>
      </c>
      <c r="D5" s="1">
        <v>46076.480868055558</v>
      </c>
      <c r="E5" s="2">
        <v>1</v>
      </c>
      <c r="F5" s="2">
        <v>1</v>
      </c>
      <c r="G5" s="2">
        <v>1</v>
      </c>
      <c r="H5" s="1">
        <v>46076.757627314815</v>
      </c>
      <c r="I5" s="2">
        <v>2</v>
      </c>
      <c r="J5" s="1">
        <v>46076.480798611112</v>
      </c>
      <c r="N5" t="str">
        <v>NORDICS - HCP Email - Sweden - June 2025</v>
      </c>
      <c r="O5">
        <f>SUMIF($B:$B,$N5,$E:$E)</f>
        <v>65</v>
      </c>
      <c r="P5">
        <f>SUMIF($B:$B,$N5,$F:$F)</f>
        <v>94</v>
      </c>
      <c r="Q5">
        <f>SUMIF($B:$B,$N5,$G:$G)</f>
        <v>18</v>
      </c>
      <c r="R5">
        <f>SUMIF($B:$B,$N5,$I:$I)</f>
        <v>24</v>
      </c>
    </row>
    <row r="6" spans="1:19" x14ac:dyDescent="0.2">
      <c r="A6" s="4" t="s">
        <v>1</v>
      </c>
      <c r="B6" s="5" t="str">
        <f>HYPERLINK("https://otsuka-europe-crm.veevavault.com/ui/#object/approved_document__v/V5OZ025E82TG4YX", "NORDICS - HCP Email - Sweden - June 2025")</f>
        <v>NORDICS - HCP Email - Sweden - June 2025</v>
      </c>
      <c r="C6" s="3" t="str">
        <f>HYPERLINK("https://otsuka-europe-crm.veevavault.com/ui/#object/sent_email__v/VBLZ025E82GLO54", "SE-000257733")</f>
        <v>SE-000257733</v>
      </c>
      <c r="D6" s="1" t="s">
        <v>0</v>
      </c>
      <c r="E6" s="2">
        <v>0</v>
      </c>
      <c r="F6" s="2">
        <v>0</v>
      </c>
      <c r="G6" s="2">
        <v>0</v>
      </c>
      <c r="H6" s="1" t="s">
        <v>0</v>
      </c>
      <c r="I6" s="2">
        <v>0</v>
      </c>
      <c r="J6" s="1">
        <v>45915.379699074074</v>
      </c>
      <c r="N6" t="str">
        <v>SE_Enkel överföring till AM 960mg_preapproved</v>
      </c>
      <c r="O6">
        <f>SUMIF($B:$B,$N6,$E:$E)</f>
        <v>4</v>
      </c>
      <c r="P6">
        <f>SUMIF($B:$B,$N6,$F:$F)</f>
        <v>10</v>
      </c>
      <c r="Q6">
        <f>SUMIF($B:$B,$N6,$G:$G)</f>
        <v>0</v>
      </c>
      <c r="R6">
        <f>SUMIF($B:$B,$N6,$I:$I)</f>
        <v>0</v>
      </c>
    </row>
    <row r="7" spans="1:19" x14ac:dyDescent="0.2">
      <c r="A7" s="4" t="s">
        <v>1</v>
      </c>
      <c r="B7" s="3" t="str">
        <f>HYPERLINK("https://otsuka-europe-crm.veevavault.com/ui/#object/approved_document__v/V5OZ025E82TG4YX", "NORDICS - HCP Email - Sweden - June 2025")</f>
        <v>NORDICS - HCP Email - Sweden - June 2025</v>
      </c>
      <c r="C7" s="3" t="str">
        <f>HYPERLINK("https://otsuka-europe-crm.veevavault.com/ui/#object/sent_email__v/VBLZ025E82GLO55", "SE-000257734")</f>
        <v>SE-000257734</v>
      </c>
      <c r="D7" s="1" t="s">
        <v>0</v>
      </c>
      <c r="E7" s="2">
        <v>0</v>
      </c>
      <c r="F7" s="2">
        <v>0</v>
      </c>
      <c r="G7" s="2">
        <v>0</v>
      </c>
      <c r="H7" s="1" t="s">
        <v>0</v>
      </c>
      <c r="I7" s="2">
        <v>0</v>
      </c>
      <c r="J7" s="1">
        <v>45915.377800925926</v>
      </c>
      <c r="N7" t="str">
        <v>SE_MaudsleyGuidelines_2025_Preapproved_email</v>
      </c>
      <c r="O7">
        <f>SUMIF($B:$B,$N7,$E:$E)</f>
        <v>1</v>
      </c>
      <c r="P7">
        <f>SUMIF($B:$B,$N7,$F:$F)</f>
        <v>4</v>
      </c>
      <c r="Q7">
        <f>SUMIF($B:$B,$N7,$G:$G)</f>
        <v>0</v>
      </c>
      <c r="R7">
        <f>SUMIF($B:$B,$N7,$I:$I)</f>
        <v>0</v>
      </c>
    </row>
    <row r="8" spans="1:19" x14ac:dyDescent="0.2">
      <c r="A8" s="4" t="s">
        <v>1</v>
      </c>
      <c r="B8" s="3" t="str">
        <f>HYPERLINK("https://otsuka-europe-crm.veevavault.com/ui/#object/approved_document__v/V5OZ025E82TG4YX", "NORDICS - HCP Email - Sweden - June 2025")</f>
        <v>NORDICS - HCP Email - Sweden - June 2025</v>
      </c>
      <c r="C8" s="3" t="str">
        <f>HYPERLINK("https://otsuka-europe-crm.veevavault.com/ui/#object/sent_email__v/VBLZ025E82GLO56", "SE-000257735")</f>
        <v>SE-000257735</v>
      </c>
      <c r="D8" s="1" t="s">
        <v>0</v>
      </c>
      <c r="E8" s="2">
        <v>0</v>
      </c>
      <c r="F8" s="2">
        <v>0</v>
      </c>
      <c r="G8" s="2">
        <v>0</v>
      </c>
      <c r="H8" s="1" t="s">
        <v>0</v>
      </c>
      <c r="I8" s="2">
        <v>0</v>
      </c>
      <c r="J8" s="1">
        <v>45915.377951388888</v>
      </c>
      <c r="N8" t="str">
        <v>SE_MiniKampanj_960mg_preapproved</v>
      </c>
      <c r="O8">
        <f>SUMIF($B:$B,$N8,$E:$E)</f>
        <v>6</v>
      </c>
      <c r="P8">
        <f>SUMIF($B:$B,$N8,$F:$F)</f>
        <v>19</v>
      </c>
      <c r="Q8">
        <f>SUMIF($B:$B,$N8,$G:$G)</f>
        <v>0</v>
      </c>
      <c r="R8">
        <f>SUMIF($B:$B,$N8,$I:$I)</f>
        <v>0</v>
      </c>
    </row>
    <row r="9" spans="1:19" x14ac:dyDescent="0.2">
      <c r="A9" s="4" t="s">
        <v>1</v>
      </c>
      <c r="B9" s="3" t="str">
        <f>HYPERLINK("https://otsuka-europe-crm.veevavault.com/ui/#object/approved_document__v/V5OZ025E82TG4YX", "NORDICS - HCP Email - Sweden - June 2025")</f>
        <v>NORDICS - HCP Email - Sweden - June 2025</v>
      </c>
      <c r="C9" s="3" t="str">
        <f>HYPERLINK("https://otsuka-europe-crm.veevavault.com/ui/#object/sent_email__v/VBLZ025E82GLO57", "SE-000257736")</f>
        <v>SE-000257736</v>
      </c>
      <c r="D9" s="1" t="s">
        <v>0</v>
      </c>
      <c r="E9" s="2">
        <v>0</v>
      </c>
      <c r="F9" s="2">
        <v>0</v>
      </c>
      <c r="G9" s="2">
        <v>0</v>
      </c>
      <c r="H9" s="1" t="s">
        <v>0</v>
      </c>
      <c r="I9" s="2">
        <v>0</v>
      </c>
      <c r="J9" s="1">
        <v>45915.378680555557</v>
      </c>
      <c r="N9" t="str">
        <v>SE_preapproved_email_Pillinger2025</v>
      </c>
      <c r="O9">
        <f>SUMIF($B:$B,$N9,$E:$E)</f>
        <v>1</v>
      </c>
      <c r="P9">
        <f>SUMIF($B:$B,$N9,$F:$F)</f>
        <v>5</v>
      </c>
      <c r="Q9">
        <f>SUMIF($B:$B,$N9,$G:$G)</f>
        <v>0</v>
      </c>
      <c r="R9">
        <f>SUMIF($B:$B,$N9,$I:$I)</f>
        <v>0</v>
      </c>
    </row>
    <row r="10" spans="1:19" x14ac:dyDescent="0.2">
      <c r="A10" s="4" t="s">
        <v>1</v>
      </c>
      <c r="B10" s="3" t="str">
        <f>HYPERLINK("https://otsuka-europe-crm.veevavault.com/ui/#object/approved_document__v/V5OZ025E82TG4YX", "NORDICS - HCP Email - Sweden - June 2025")</f>
        <v>NORDICS - HCP Email - Sweden - June 2025</v>
      </c>
      <c r="C10" s="3" t="str">
        <f>HYPERLINK("https://otsuka-europe-crm.veevavault.com/ui/#object/sent_email__v/VBLZ025E82GLO58", "SE-000257737")</f>
        <v>SE-000257737</v>
      </c>
      <c r="D10" s="1" t="s">
        <v>0</v>
      </c>
      <c r="E10" s="2">
        <v>0</v>
      </c>
      <c r="F10" s="2">
        <v>0</v>
      </c>
      <c r="G10" s="2">
        <v>0</v>
      </c>
      <c r="H10" s="1" t="s">
        <v>0</v>
      </c>
      <c r="I10" s="2">
        <v>0</v>
      </c>
      <c r="J10" s="1">
        <v>45915.378761574073</v>
      </c>
      <c r="N10" t="str">
        <v>SE_Stabilitet över tid 960mg_preapproved</v>
      </c>
      <c r="O10">
        <f>SUMIF($B:$B,$N10,$E:$E)</f>
        <v>1</v>
      </c>
      <c r="P10">
        <f>SUMIF($B:$B,$N10,$F:$F)</f>
        <v>8</v>
      </c>
      <c r="Q10">
        <f>SUMIF($B:$B,$N10,$G:$G)</f>
        <v>0</v>
      </c>
      <c r="R10">
        <f>SUMIF($B:$B,$N10,$I:$I)</f>
        <v>0</v>
      </c>
    </row>
    <row r="11" spans="1:19" x14ac:dyDescent="0.2">
      <c r="A11" s="4" t="s">
        <v>1</v>
      </c>
      <c r="B11" s="3" t="str">
        <f>HYPERLINK("https://otsuka-europe-crm.veevavault.com/ui/#object/approved_document__v/V5OZ025E82TG4YX", "NORDICS - HCP Email - Sweden - June 2025")</f>
        <v>NORDICS - HCP Email - Sweden - June 2025</v>
      </c>
      <c r="C11" s="3" t="str">
        <f>HYPERLINK("https://otsuka-europe-crm.veevavault.com/ui/#object/sent_email__v/VBLZ025E82GLO59", "SE-000257738")</f>
        <v>SE-000257738</v>
      </c>
      <c r="D11" s="1" t="s">
        <v>0</v>
      </c>
      <c r="E11" s="2">
        <v>0</v>
      </c>
      <c r="F11" s="2">
        <v>0</v>
      </c>
      <c r="G11" s="2">
        <v>0</v>
      </c>
      <c r="H11" s="1" t="s">
        <v>0</v>
      </c>
      <c r="I11" s="2">
        <v>0</v>
      </c>
      <c r="J11" s="1">
        <v>45915.379837962966</v>
      </c>
      <c r="N11" t="str">
        <v>SE_Webinar_DavidTaylor_November_preapproved</v>
      </c>
      <c r="O11">
        <f>SUMIF($B:$B,$N11,$E:$E)</f>
        <v>0</v>
      </c>
      <c r="P11">
        <f>SUMIF($B:$B,$N11,$F:$F)</f>
        <v>0</v>
      </c>
      <c r="Q11">
        <f>SUMIF($B:$B,$N11,$G:$G)</f>
        <v>0</v>
      </c>
      <c r="R11">
        <f>SUMIF($B:$B,$N11,$I:$I)</f>
        <v>0</v>
      </c>
    </row>
    <row r="12" spans="1:19" x14ac:dyDescent="0.2">
      <c r="A12" s="4" t="s">
        <v>1</v>
      </c>
      <c r="B12" s="3" t="str">
        <f>HYPERLINK("https://otsuka-europe-crm.veevavault.com/ui/#object/approved_document__v/V5OZ025E82TG4YX", "NORDICS - HCP Email - Sweden - June 2025")</f>
        <v>NORDICS - HCP Email - Sweden - June 2025</v>
      </c>
      <c r="C12" s="3" t="str">
        <f>HYPERLINK("https://otsuka-europe-crm.veevavault.com/ui/#object/sent_email__v/VBLZ025E82GLO5A", "SE-000257739")</f>
        <v>SE-000257739</v>
      </c>
      <c r="D12" s="1" t="s">
        <v>0</v>
      </c>
      <c r="E12" s="2">
        <v>0</v>
      </c>
      <c r="F12" s="2">
        <v>0</v>
      </c>
      <c r="G12" s="2">
        <v>0</v>
      </c>
      <c r="H12" s="1" t="s">
        <v>0</v>
      </c>
      <c r="I12" s="2">
        <v>0</v>
      </c>
      <c r="J12" s="1">
        <v>45915.377592592595</v>
      </c>
      <c r="N12" t="str">
        <v>SE_Webinar_DavidTaylor_September_preapproved</v>
      </c>
      <c r="O12">
        <f>SUMIF($B:$B,$N12,$E:$E)</f>
        <v>3</v>
      </c>
      <c r="P12">
        <f>SUMIF($B:$B,$N12,$F:$F)</f>
        <v>10</v>
      </c>
      <c r="Q12">
        <f>SUMIF($B:$B,$N12,$G:$G)</f>
        <v>0</v>
      </c>
      <c r="R12">
        <f>SUMIF($B:$B,$N12,$I:$I)</f>
        <v>0</v>
      </c>
    </row>
    <row r="13" spans="1:19" x14ac:dyDescent="0.2">
      <c r="A13" s="4" t="s">
        <v>1</v>
      </c>
      <c r="B13" s="3" t="str">
        <f>HYPERLINK("https://otsuka-europe-crm.veevavault.com/ui/#object/approved_document__v/V5OZ025E82TG4YX", "NORDICS - HCP Email - Sweden - June 2025")</f>
        <v>NORDICS - HCP Email - Sweden - June 2025</v>
      </c>
      <c r="C13" s="3" t="str">
        <f>HYPERLINK("https://otsuka-europe-crm.veevavault.com/ui/#object/sent_email__v/VBLZ025E82GLO5B", "SE-000257740")</f>
        <v>SE-000257740</v>
      </c>
      <c r="D13" s="1" t="s">
        <v>0</v>
      </c>
      <c r="E13" s="2">
        <v>0</v>
      </c>
      <c r="F13" s="2">
        <v>0</v>
      </c>
      <c r="G13" s="2">
        <v>0</v>
      </c>
      <c r="H13" s="1" t="s">
        <v>0</v>
      </c>
      <c r="I13" s="2">
        <v>0</v>
      </c>
      <c r="J13" s="1">
        <v>45915.377789351849</v>
      </c>
      <c r="N13">
        <v>0</v>
      </c>
    </row>
    <row r="14" spans="1:19" x14ac:dyDescent="0.2">
      <c r="A14" s="4" t="s">
        <v>1</v>
      </c>
      <c r="B14" s="3" t="str">
        <f>HYPERLINK("https://otsuka-europe-crm.veevavault.com/ui/#object/approved_document__v/V5OZ025E82TG4YX", "NORDICS - HCP Email - Sweden - June 2025")</f>
        <v>NORDICS - HCP Email - Sweden - June 2025</v>
      </c>
      <c r="C14" s="3" t="str">
        <f>HYPERLINK("https://otsuka-europe-crm.veevavault.com/ui/#object/sent_email__v/VBLZ025E82GLO5C", "SE-000257741")</f>
        <v>SE-000257741</v>
      </c>
      <c r="D14" s="1" t="s">
        <v>0</v>
      </c>
      <c r="E14" s="2">
        <v>0</v>
      </c>
      <c r="F14" s="2">
        <v>0</v>
      </c>
      <c r="G14" s="2">
        <v>0</v>
      </c>
      <c r="H14" s="1" t="s">
        <v>0</v>
      </c>
      <c r="I14" s="2">
        <v>0</v>
      </c>
      <c r="J14" s="1">
        <v>45915.378483796296</v>
      </c>
    </row>
    <row r="15" spans="1:19" x14ac:dyDescent="0.2">
      <c r="A15" s="4" t="s">
        <v>1</v>
      </c>
      <c r="B15" s="3" t="str">
        <f>HYPERLINK("https://otsuka-europe-crm.veevavault.com/ui/#object/approved_document__v/V5OZ025E82TG4YX", "NORDICS - HCP Email - Sweden - June 2025")</f>
        <v>NORDICS - HCP Email - Sweden - June 2025</v>
      </c>
      <c r="C15" s="3" t="str">
        <f>HYPERLINK("https://otsuka-europe-crm.veevavault.com/ui/#object/sent_email__v/VBLZ025E82GLO5D", "SE-000257742")</f>
        <v>SE-000257742</v>
      </c>
      <c r="D15" s="1" t="s">
        <v>0</v>
      </c>
      <c r="E15" s="2">
        <v>0</v>
      </c>
      <c r="F15" s="2">
        <v>0</v>
      </c>
      <c r="G15" s="2">
        <v>0</v>
      </c>
      <c r="H15" s="1" t="s">
        <v>0</v>
      </c>
      <c r="I15" s="2">
        <v>0</v>
      </c>
      <c r="J15" s="1">
        <v>45915.378506944442</v>
      </c>
    </row>
    <row r="16" spans="1:19" x14ac:dyDescent="0.2">
      <c r="A16" s="4" t="s">
        <v>1</v>
      </c>
      <c r="B16" s="3" t="str">
        <f>HYPERLINK("https://otsuka-europe-crm.veevavault.com/ui/#object/approved_document__v/V5OZ025E82TG4YX", "NORDICS - HCP Email - Sweden - June 2025")</f>
        <v>NORDICS - HCP Email - Sweden - June 2025</v>
      </c>
      <c r="C16" s="3" t="str">
        <f>HYPERLINK("https://otsuka-europe-crm.veevavault.com/ui/#object/sent_email__v/VBLZ025E82GLO5E", "SE-000257743")</f>
        <v>SE-000257743</v>
      </c>
      <c r="D16" s="1">
        <v>45915.645532407405</v>
      </c>
      <c r="E16" s="2">
        <v>1</v>
      </c>
      <c r="F16" s="2">
        <v>1</v>
      </c>
      <c r="G16" s="2">
        <v>0</v>
      </c>
      <c r="H16" s="1" t="s">
        <v>0</v>
      </c>
      <c r="I16" s="2">
        <v>0</v>
      </c>
      <c r="J16" s="1">
        <v>45915.379444444443</v>
      </c>
    </row>
    <row r="17" spans="1:10" x14ac:dyDescent="0.2">
      <c r="A17" s="4" t="s">
        <v>1</v>
      </c>
      <c r="B17" s="3" t="str">
        <f>HYPERLINK("https://otsuka-europe-crm.veevavault.com/ui/#object/approved_document__v/V5OZ025E82TG4YX", "NORDICS - HCP Email - Sweden - June 2025")</f>
        <v>NORDICS - HCP Email - Sweden - June 2025</v>
      </c>
      <c r="C17" s="3" t="str">
        <f>HYPERLINK("https://otsuka-europe-crm.veevavault.com/ui/#object/sent_email__v/VBLZ025E82GLO5F", "SE-000257744")</f>
        <v>SE-000257744</v>
      </c>
      <c r="D17" s="1">
        <v>45915.380370370367</v>
      </c>
      <c r="E17" s="2">
        <v>1</v>
      </c>
      <c r="F17" s="2">
        <v>2</v>
      </c>
      <c r="G17" s="2">
        <v>0</v>
      </c>
      <c r="H17" s="1" t="s">
        <v>0</v>
      </c>
      <c r="I17" s="2">
        <v>0</v>
      </c>
      <c r="J17" s="1">
        <v>45915.379710648151</v>
      </c>
    </row>
    <row r="18" spans="1:10" x14ac:dyDescent="0.2">
      <c r="A18" s="4" t="s">
        <v>1</v>
      </c>
      <c r="B18" s="3" t="str">
        <f>HYPERLINK("https://otsuka-europe-crm.veevavault.com/ui/#object/approved_document__v/V5OZ025E82TG4YX", "NORDICS - HCP Email - Sweden - June 2025")</f>
        <v>NORDICS - HCP Email - Sweden - June 2025</v>
      </c>
      <c r="C18" s="3" t="str">
        <f>HYPERLINK("https://otsuka-europe-crm.veevavault.com/ui/#object/sent_email__v/VBLZ025E82GLO5G", "SE-000257745")</f>
        <v>SE-000257745</v>
      </c>
      <c r="D18" s="1" t="s">
        <v>0</v>
      </c>
      <c r="E18" s="2">
        <v>0</v>
      </c>
      <c r="F18" s="2">
        <v>0</v>
      </c>
      <c r="G18" s="2">
        <v>0</v>
      </c>
      <c r="H18" s="1" t="s">
        <v>0</v>
      </c>
      <c r="I18" s="2">
        <v>0</v>
      </c>
      <c r="J18" s="1">
        <v>45915.377800925926</v>
      </c>
    </row>
    <row r="19" spans="1:10" x14ac:dyDescent="0.2">
      <c r="A19" s="4" t="s">
        <v>1</v>
      </c>
      <c r="B19" s="3" t="str">
        <f>HYPERLINK("https://otsuka-europe-crm.veevavault.com/ui/#object/approved_document__v/V5OZ025E82TG4YX", "NORDICS - HCP Email - Sweden - June 2025")</f>
        <v>NORDICS - HCP Email - Sweden - June 2025</v>
      </c>
      <c r="C19" s="3" t="str">
        <f>HYPERLINK("https://otsuka-europe-crm.veevavault.com/ui/#object/sent_email__v/VBLZ025E82GLO5I", "SE-000257747")</f>
        <v>SE-000257747</v>
      </c>
      <c r="D19" s="1" t="s">
        <v>0</v>
      </c>
      <c r="E19" s="2">
        <v>0</v>
      </c>
      <c r="F19" s="2">
        <v>0</v>
      </c>
      <c r="G19" s="2">
        <v>0</v>
      </c>
      <c r="H19" s="1" t="s">
        <v>0</v>
      </c>
      <c r="I19" s="2">
        <v>0</v>
      </c>
      <c r="J19" s="1">
        <v>45915.378645833334</v>
      </c>
    </row>
    <row r="20" spans="1:10" x14ac:dyDescent="0.2">
      <c r="A20" s="4" t="s">
        <v>1</v>
      </c>
      <c r="B20" s="3" t="str">
        <f>HYPERLINK("https://otsuka-europe-crm.veevavault.com/ui/#object/approved_document__v/V5OZ025E82TG4YX", "NORDICS - HCP Email - Sweden - June 2025")</f>
        <v>NORDICS - HCP Email - Sweden - June 2025</v>
      </c>
      <c r="C20" s="3" t="str">
        <f>HYPERLINK("https://otsuka-europe-crm.veevavault.com/ui/#object/sent_email__v/VBLZ025E82GLO5J", "SE-000257748")</f>
        <v>SE-000257748</v>
      </c>
      <c r="D20" s="1" t="s">
        <v>0</v>
      </c>
      <c r="E20" s="2">
        <v>0</v>
      </c>
      <c r="F20" s="2">
        <v>0</v>
      </c>
      <c r="G20" s="2">
        <v>0</v>
      </c>
      <c r="H20" s="1" t="s">
        <v>0</v>
      </c>
      <c r="I20" s="2">
        <v>0</v>
      </c>
      <c r="J20" s="1">
        <v>45915.37940972222</v>
      </c>
    </row>
    <row r="21" spans="1:10" x14ac:dyDescent="0.2">
      <c r="A21" s="4" t="s">
        <v>1</v>
      </c>
      <c r="B21" s="3" t="str">
        <f>HYPERLINK("https://otsuka-europe-crm.veevavault.com/ui/#object/approved_document__v/V5OZ025E82TG4YX", "NORDICS - HCP Email - Sweden - June 2025")</f>
        <v>NORDICS - HCP Email - Sweden - June 2025</v>
      </c>
      <c r="C21" s="3" t="str">
        <f>HYPERLINK("https://otsuka-europe-crm.veevavault.com/ui/#object/sent_email__v/VBLZ025E82GLO5K", "SE-000257749")</f>
        <v>SE-000257749</v>
      </c>
      <c r="D21" s="1" t="s">
        <v>0</v>
      </c>
      <c r="E21" s="2">
        <v>0</v>
      </c>
      <c r="F21" s="2">
        <v>0</v>
      </c>
      <c r="G21" s="2">
        <v>0</v>
      </c>
      <c r="H21" s="1" t="s">
        <v>0</v>
      </c>
      <c r="I21" s="2">
        <v>0</v>
      </c>
      <c r="J21" s="1">
        <v>45915.379432870373</v>
      </c>
    </row>
    <row r="22" spans="1:10" x14ac:dyDescent="0.2">
      <c r="A22" s="4" t="s">
        <v>1</v>
      </c>
      <c r="B22" s="3" t="str">
        <f>HYPERLINK("https://otsuka-europe-crm.veevavault.com/ui/#object/approved_document__v/V5OZ025E82TG4YX", "NORDICS - HCP Email - Sweden - June 2025")</f>
        <v>NORDICS - HCP Email - Sweden - June 2025</v>
      </c>
      <c r="C22" s="3" t="str">
        <f>HYPERLINK("https://otsuka-europe-crm.veevavault.com/ui/#object/sent_email__v/VBLZ025E82GLO5L", "SE-000257750")</f>
        <v>SE-000257750</v>
      </c>
      <c r="D22" s="1" t="s">
        <v>0</v>
      </c>
      <c r="E22" s="2">
        <v>0</v>
      </c>
      <c r="F22" s="2">
        <v>0</v>
      </c>
      <c r="G22" s="2">
        <v>0</v>
      </c>
      <c r="H22" s="1" t="s">
        <v>0</v>
      </c>
      <c r="I22" s="2">
        <v>0</v>
      </c>
      <c r="J22" s="1">
        <v>45915.377881944441</v>
      </c>
    </row>
    <row r="23" spans="1:10" x14ac:dyDescent="0.2">
      <c r="A23" s="4" t="s">
        <v>1</v>
      </c>
      <c r="B23" s="3" t="str">
        <f>HYPERLINK("https://otsuka-europe-crm.veevavault.com/ui/#object/approved_document__v/V5OZ025E82TG4YX", "NORDICS - HCP Email - Sweden - June 2025")</f>
        <v>NORDICS - HCP Email - Sweden - June 2025</v>
      </c>
      <c r="C23" s="3" t="str">
        <f>HYPERLINK("https://otsuka-europe-crm.veevavault.com/ui/#object/sent_email__v/VBLZ025E82GLO5M", "SE-000257751")</f>
        <v>SE-000257751</v>
      </c>
      <c r="D23" s="1" t="s">
        <v>0</v>
      </c>
      <c r="E23" s="2">
        <v>0</v>
      </c>
      <c r="F23" s="2">
        <v>0</v>
      </c>
      <c r="G23" s="2">
        <v>0</v>
      </c>
      <c r="H23" s="1" t="s">
        <v>0</v>
      </c>
      <c r="I23" s="2">
        <v>0</v>
      </c>
      <c r="J23" s="1">
        <v>45915.377928240741</v>
      </c>
    </row>
    <row r="24" spans="1:10" x14ac:dyDescent="0.2">
      <c r="A24" s="4" t="s">
        <v>1</v>
      </c>
      <c r="B24" s="3" t="str">
        <f>HYPERLINK("https://otsuka-europe-crm.veevavault.com/ui/#object/approved_document__v/V5OZ025E82TG4YX", "NORDICS - HCP Email - Sweden - June 2025")</f>
        <v>NORDICS - HCP Email - Sweden - June 2025</v>
      </c>
      <c r="C24" s="3" t="str">
        <f>HYPERLINK("https://otsuka-europe-crm.veevavault.com/ui/#object/sent_email__v/VBLZ025E82GLO5N", "SE-000257752")</f>
        <v>SE-000257752</v>
      </c>
      <c r="D24" s="1" t="s">
        <v>0</v>
      </c>
      <c r="E24" s="2">
        <v>0</v>
      </c>
      <c r="F24" s="2">
        <v>0</v>
      </c>
      <c r="G24" s="2">
        <v>0</v>
      </c>
      <c r="H24" s="1" t="s">
        <v>0</v>
      </c>
      <c r="I24" s="2">
        <v>0</v>
      </c>
      <c r="J24" s="1">
        <v>45915.378738425927</v>
      </c>
    </row>
    <row r="25" spans="1:10" x14ac:dyDescent="0.2">
      <c r="A25" s="4" t="s">
        <v>1</v>
      </c>
      <c r="B25" s="3" t="str">
        <f>HYPERLINK("https://otsuka-europe-crm.veevavault.com/ui/#object/approved_document__v/V5OZ025E82TG4YX", "NORDICS - HCP Email - Sweden - June 2025")</f>
        <v>NORDICS - HCP Email - Sweden - June 2025</v>
      </c>
      <c r="C25" s="3" t="str">
        <f>HYPERLINK("https://otsuka-europe-crm.veevavault.com/ui/#object/sent_email__v/VBLZ025E82GLO5O", "SE-000257753")</f>
        <v>SE-000257753</v>
      </c>
      <c r="D25" s="1" t="s">
        <v>0</v>
      </c>
      <c r="E25" s="2">
        <v>0</v>
      </c>
      <c r="F25" s="2">
        <v>0</v>
      </c>
      <c r="G25" s="2">
        <v>0</v>
      </c>
      <c r="H25" s="1" t="s">
        <v>0</v>
      </c>
      <c r="I25" s="2">
        <v>0</v>
      </c>
      <c r="J25" s="1">
        <v>45915.378865740742</v>
      </c>
    </row>
    <row r="26" spans="1:10" x14ac:dyDescent="0.2">
      <c r="A26" s="4" t="s">
        <v>1</v>
      </c>
      <c r="B26" s="3" t="str">
        <f>HYPERLINK("https://otsuka-europe-crm.veevavault.com/ui/#object/approved_document__v/V5OZ025E82TG4YX", "NORDICS - HCP Email - Sweden - June 2025")</f>
        <v>NORDICS - HCP Email - Sweden - June 2025</v>
      </c>
      <c r="C26" s="3" t="str">
        <f>HYPERLINK("https://otsuka-europe-crm.veevavault.com/ui/#object/sent_email__v/VBLZ025E82GLO5P", "SE-000257754")</f>
        <v>SE-000257754</v>
      </c>
      <c r="D26" s="1" t="s">
        <v>0</v>
      </c>
      <c r="E26" s="2">
        <v>0</v>
      </c>
      <c r="F26" s="2">
        <v>0</v>
      </c>
      <c r="G26" s="2">
        <v>0</v>
      </c>
      <c r="H26" s="1" t="s">
        <v>0</v>
      </c>
      <c r="I26" s="2">
        <v>0</v>
      </c>
      <c r="J26" s="1">
        <v>45915.379305555558</v>
      </c>
    </row>
    <row r="27" spans="1:10" x14ac:dyDescent="0.2">
      <c r="A27" s="4" t="s">
        <v>1</v>
      </c>
      <c r="B27" s="3" t="str">
        <f>HYPERLINK("https://otsuka-europe-crm.veevavault.com/ui/#object/approved_document__v/V5OZ025E82TG4YX", "NORDICS - HCP Email - Sweden - June 2025")</f>
        <v>NORDICS - HCP Email - Sweden - June 2025</v>
      </c>
      <c r="C27" s="3" t="str">
        <f>HYPERLINK("https://otsuka-europe-crm.veevavault.com/ui/#object/sent_email__v/VBLZ025E82GLO5Q", "SE-000257755")</f>
        <v>SE-000257755</v>
      </c>
      <c r="D27" s="1" t="s">
        <v>0</v>
      </c>
      <c r="E27" s="2">
        <v>0</v>
      </c>
      <c r="F27" s="2">
        <v>0</v>
      </c>
      <c r="G27" s="2">
        <v>0</v>
      </c>
      <c r="H27" s="1" t="s">
        <v>0</v>
      </c>
      <c r="I27" s="2">
        <v>0</v>
      </c>
      <c r="J27" s="1">
        <v>45915.377604166664</v>
      </c>
    </row>
    <row r="28" spans="1:10" x14ac:dyDescent="0.2">
      <c r="A28" s="4" t="s">
        <v>1</v>
      </c>
      <c r="B28" s="3" t="str">
        <f>HYPERLINK("https://otsuka-europe-crm.veevavault.com/ui/#object/approved_document__v/V5OZ025E82TG4YX", "NORDICS - HCP Email - Sweden - June 2025")</f>
        <v>NORDICS - HCP Email - Sweden - June 2025</v>
      </c>
      <c r="C28" s="3" t="str">
        <f>HYPERLINK("https://otsuka-europe-crm.veevavault.com/ui/#object/sent_email__v/VBLZ025E82GLO5R", "SE-000257756")</f>
        <v>SE-000257756</v>
      </c>
      <c r="D28" s="1" t="s">
        <v>0</v>
      </c>
      <c r="E28" s="2">
        <v>0</v>
      </c>
      <c r="F28" s="2">
        <v>0</v>
      </c>
      <c r="G28" s="2">
        <v>0</v>
      </c>
      <c r="H28" s="1" t="s">
        <v>0</v>
      </c>
      <c r="I28" s="2">
        <v>0</v>
      </c>
      <c r="J28" s="1">
        <v>45915.37777777778</v>
      </c>
    </row>
    <row r="29" spans="1:10" x14ac:dyDescent="0.2">
      <c r="A29" s="4" t="s">
        <v>1</v>
      </c>
      <c r="B29" s="3" t="str">
        <f>HYPERLINK("https://otsuka-europe-crm.veevavault.com/ui/#object/approved_document__v/V5OZ025E82TG4YX", "NORDICS - HCP Email - Sweden - June 2025")</f>
        <v>NORDICS - HCP Email - Sweden - June 2025</v>
      </c>
      <c r="C29" s="3" t="str">
        <f>HYPERLINK("https://otsuka-europe-crm.veevavault.com/ui/#object/sent_email__v/VBLZ025E82GLO5S", "SE-000257757")</f>
        <v>SE-000257757</v>
      </c>
      <c r="D29" s="1">
        <v>45915.452384259261</v>
      </c>
      <c r="E29" s="2">
        <v>1</v>
      </c>
      <c r="F29" s="2">
        <v>3</v>
      </c>
      <c r="G29" s="2">
        <v>0</v>
      </c>
      <c r="H29" s="1" t="s">
        <v>0</v>
      </c>
      <c r="I29" s="2">
        <v>0</v>
      </c>
      <c r="J29" s="1">
        <v>45915.37840277778</v>
      </c>
    </row>
    <row r="30" spans="1:10" x14ac:dyDescent="0.2">
      <c r="A30" s="4" t="s">
        <v>1</v>
      </c>
      <c r="B30" s="3" t="str">
        <f>HYPERLINK("https://otsuka-europe-crm.veevavault.com/ui/#object/approved_document__v/V5OZ025E82TG4YX", "NORDICS - HCP Email - Sweden - June 2025")</f>
        <v>NORDICS - HCP Email - Sweden - June 2025</v>
      </c>
      <c r="C30" s="3" t="str">
        <f>HYPERLINK("https://otsuka-europe-crm.veevavault.com/ui/#object/sent_email__v/VBLZ025E82GLO5T", "SE-000257758")</f>
        <v>SE-000257758</v>
      </c>
      <c r="D30" s="1" t="s">
        <v>0</v>
      </c>
      <c r="E30" s="2">
        <v>0</v>
      </c>
      <c r="F30" s="2">
        <v>0</v>
      </c>
      <c r="G30" s="2">
        <v>0</v>
      </c>
      <c r="H30" s="1" t="s">
        <v>0</v>
      </c>
      <c r="I30" s="2">
        <v>0</v>
      </c>
      <c r="J30" s="1">
        <v>45915.378622685188</v>
      </c>
    </row>
    <row r="31" spans="1:10" x14ac:dyDescent="0.2">
      <c r="A31" s="4" t="s">
        <v>1</v>
      </c>
      <c r="B31" s="3" t="str">
        <f>HYPERLINK("https://otsuka-europe-crm.veevavault.com/ui/#object/approved_document__v/V5OZ025E82TG4YX", "NORDICS - HCP Email - Sweden - June 2025")</f>
        <v>NORDICS - HCP Email - Sweden - June 2025</v>
      </c>
      <c r="C31" s="3" t="str">
        <f>HYPERLINK("https://otsuka-europe-crm.veevavault.com/ui/#object/sent_email__v/VBLZ025E82GLO5U", "SE-000257759")</f>
        <v>SE-000257759</v>
      </c>
      <c r="D31" s="1">
        <v>45915.391423611109</v>
      </c>
      <c r="E31" s="2">
        <v>1</v>
      </c>
      <c r="F31" s="2">
        <v>1</v>
      </c>
      <c r="G31" s="2">
        <v>1</v>
      </c>
      <c r="H31" s="1">
        <v>45915.391493055555</v>
      </c>
      <c r="I31" s="2">
        <v>1</v>
      </c>
      <c r="J31" s="1">
        <v>45915.379502314812</v>
      </c>
    </row>
    <row r="32" spans="1:10" x14ac:dyDescent="0.2">
      <c r="A32" s="4" t="s">
        <v>1</v>
      </c>
      <c r="B32" s="3" t="str">
        <f>HYPERLINK("https://otsuka-europe-crm.veevavault.com/ui/#object/approved_document__v/V5OZ025E82TG4YX", "NORDICS - HCP Email - Sweden - June 2025")</f>
        <v>NORDICS - HCP Email - Sweden - June 2025</v>
      </c>
      <c r="C32" s="3" t="str">
        <f>HYPERLINK("https://otsuka-europe-crm.veevavault.com/ui/#object/sent_email__v/VBLZ025E82GLO5V", "SE-000257760")</f>
        <v>SE-000257760</v>
      </c>
      <c r="D32" s="1" t="s">
        <v>0</v>
      </c>
      <c r="E32" s="2">
        <v>0</v>
      </c>
      <c r="F32" s="2">
        <v>0</v>
      </c>
      <c r="G32" s="2">
        <v>0</v>
      </c>
      <c r="H32" s="1" t="s">
        <v>0</v>
      </c>
      <c r="I32" s="2">
        <v>0</v>
      </c>
      <c r="J32" s="1">
        <v>45915.379641203705</v>
      </c>
    </row>
    <row r="33" spans="1:10" x14ac:dyDescent="0.2">
      <c r="A33" s="4" t="s">
        <v>1</v>
      </c>
      <c r="B33" s="3" t="str">
        <f>HYPERLINK("https://otsuka-europe-crm.veevavault.com/ui/#object/approved_document__v/V5OZ025E82TG4YX", "NORDICS - HCP Email - Sweden - June 2025")</f>
        <v>NORDICS - HCP Email - Sweden - June 2025</v>
      </c>
      <c r="C33" s="3" t="str">
        <f>HYPERLINK("https://otsuka-europe-crm.veevavault.com/ui/#object/sent_email__v/VBLZ025E82GLO5W", "SE-000257761")</f>
        <v>SE-000257761</v>
      </c>
      <c r="D33" s="1" t="s">
        <v>0</v>
      </c>
      <c r="E33" s="2">
        <v>0</v>
      </c>
      <c r="F33" s="2">
        <v>0</v>
      </c>
      <c r="G33" s="2">
        <v>0</v>
      </c>
      <c r="H33" s="1" t="s">
        <v>0</v>
      </c>
      <c r="I33" s="2">
        <v>0</v>
      </c>
      <c r="J33" s="1">
        <v>45915.377812500003</v>
      </c>
    </row>
    <row r="34" spans="1:10" x14ac:dyDescent="0.2">
      <c r="A34" s="4" t="s">
        <v>1</v>
      </c>
      <c r="B34" s="3" t="str">
        <f>HYPERLINK("https://otsuka-europe-crm.veevavault.com/ui/#object/approved_document__v/V5OZ025E82TG4YX", "NORDICS - HCP Email - Sweden - June 2025")</f>
        <v>NORDICS - HCP Email - Sweden - June 2025</v>
      </c>
      <c r="C34" s="3" t="str">
        <f>HYPERLINK("https://otsuka-europe-crm.veevavault.com/ui/#object/sent_email__v/VBLZ025E82GLO5X", "SE-000257762")</f>
        <v>SE-000257762</v>
      </c>
      <c r="D34" s="1" t="s">
        <v>0</v>
      </c>
      <c r="E34" s="2">
        <v>0</v>
      </c>
      <c r="F34" s="2">
        <v>0</v>
      </c>
      <c r="G34" s="2">
        <v>0</v>
      </c>
      <c r="H34" s="1" t="s">
        <v>0</v>
      </c>
      <c r="I34" s="2">
        <v>0</v>
      </c>
      <c r="J34" s="1">
        <v>45915.378032407411</v>
      </c>
    </row>
    <row r="35" spans="1:10" x14ac:dyDescent="0.2">
      <c r="A35" s="4" t="s">
        <v>1</v>
      </c>
      <c r="B35" s="3" t="str">
        <f>HYPERLINK("https://otsuka-europe-crm.veevavault.com/ui/#object/approved_document__v/V5OZ025E82TG4YX", "NORDICS - HCP Email - Sweden - June 2025")</f>
        <v>NORDICS - HCP Email - Sweden - June 2025</v>
      </c>
      <c r="C35" s="3" t="str">
        <f>HYPERLINK("https://otsuka-europe-crm.veevavault.com/ui/#object/sent_email__v/VBLZ025E82GLO5Y", "SE-000257763")</f>
        <v>SE-000257763</v>
      </c>
      <c r="D35" s="1" t="s">
        <v>0</v>
      </c>
      <c r="E35" s="2">
        <v>0</v>
      </c>
      <c r="F35" s="2">
        <v>0</v>
      </c>
      <c r="G35" s="2">
        <v>0</v>
      </c>
      <c r="H35" s="1" t="s">
        <v>0</v>
      </c>
      <c r="I35" s="2">
        <v>0</v>
      </c>
      <c r="J35" s="1">
        <v>45915.378634259258</v>
      </c>
    </row>
    <row r="36" spans="1:10" x14ac:dyDescent="0.2">
      <c r="A36" s="4" t="s">
        <v>1</v>
      </c>
      <c r="B36" s="3" t="str">
        <f>HYPERLINK("https://otsuka-europe-crm.veevavault.com/ui/#object/approved_document__v/V5OZ025E82TG4YX", "NORDICS - HCP Email - Sweden - June 2025")</f>
        <v>NORDICS - HCP Email - Sweden - June 2025</v>
      </c>
      <c r="C36" s="3" t="str">
        <f>HYPERLINK("https://otsuka-europe-crm.veevavault.com/ui/#object/sent_email__v/VBLZ025E82GLO5Z", "SE-000257764")</f>
        <v>SE-000257764</v>
      </c>
      <c r="D36" s="1" t="s">
        <v>0</v>
      </c>
      <c r="E36" s="2">
        <v>0</v>
      </c>
      <c r="F36" s="2">
        <v>0</v>
      </c>
      <c r="G36" s="2">
        <v>0</v>
      </c>
      <c r="H36" s="1" t="s">
        <v>0</v>
      </c>
      <c r="I36" s="2">
        <v>0</v>
      </c>
      <c r="J36" s="1">
        <v>45915.378819444442</v>
      </c>
    </row>
    <row r="37" spans="1:10" x14ac:dyDescent="0.2">
      <c r="A37" s="4" t="s">
        <v>1</v>
      </c>
      <c r="B37" s="3" t="str">
        <f>HYPERLINK("https://otsuka-europe-crm.veevavault.com/ui/#object/approved_document__v/V5OZ025E82TG4YX", "NORDICS - HCP Email - Sweden - June 2025")</f>
        <v>NORDICS - HCP Email - Sweden - June 2025</v>
      </c>
      <c r="C37" s="3" t="str">
        <f>HYPERLINK("https://otsuka-europe-crm.veevavault.com/ui/#object/sent_email__v/VBLZ025E82GLO60", "SE-000257765")</f>
        <v>SE-000257765</v>
      </c>
      <c r="D37" s="1" t="s">
        <v>0</v>
      </c>
      <c r="E37" s="2">
        <v>0</v>
      </c>
      <c r="F37" s="2">
        <v>0</v>
      </c>
      <c r="G37" s="2">
        <v>0</v>
      </c>
      <c r="H37" s="1" t="s">
        <v>0</v>
      </c>
      <c r="I37" s="2">
        <v>0</v>
      </c>
      <c r="J37" s="1">
        <v>45915.379305555558</v>
      </c>
    </row>
    <row r="38" spans="1:10" x14ac:dyDescent="0.2">
      <c r="A38" s="4" t="s">
        <v>1</v>
      </c>
      <c r="B38" s="3" t="str">
        <f>HYPERLINK("https://otsuka-europe-crm.veevavault.com/ui/#object/approved_document__v/V5OZ025E82TG4YX", "NORDICS - HCP Email - Sweden - June 2025")</f>
        <v>NORDICS - HCP Email - Sweden - June 2025</v>
      </c>
      <c r="C38" s="3" t="str">
        <f>HYPERLINK("https://otsuka-europe-crm.veevavault.com/ui/#object/sent_email__v/VBLZ025E82GLO61", "SE-000257766")</f>
        <v>SE-000257766</v>
      </c>
      <c r="D38" s="1">
        <v>45919.481574074074</v>
      </c>
      <c r="E38" s="2">
        <v>1</v>
      </c>
      <c r="F38" s="2">
        <v>2</v>
      </c>
      <c r="G38" s="2">
        <v>0</v>
      </c>
      <c r="H38" s="1" t="s">
        <v>0</v>
      </c>
      <c r="I38" s="2">
        <v>0</v>
      </c>
      <c r="J38" s="1">
        <v>45915.377627314818</v>
      </c>
    </row>
    <row r="39" spans="1:10" x14ac:dyDescent="0.2">
      <c r="A39" s="4" t="s">
        <v>1</v>
      </c>
      <c r="B39" s="3" t="str">
        <f>HYPERLINK("https://otsuka-europe-crm.veevavault.com/ui/#object/approved_document__v/V5OZ025E82TG4YX", "NORDICS - HCP Email - Sweden - June 2025")</f>
        <v>NORDICS - HCP Email - Sweden - June 2025</v>
      </c>
      <c r="C39" s="3" t="str">
        <f>HYPERLINK("https://otsuka-europe-crm.veevavault.com/ui/#object/sent_email__v/VBLZ025E82GLO62", "SE-000257767")</f>
        <v>SE-000257767</v>
      </c>
      <c r="D39" s="1" t="s">
        <v>0</v>
      </c>
      <c r="E39" s="2">
        <v>0</v>
      </c>
      <c r="F39" s="2">
        <v>0</v>
      </c>
      <c r="G39" s="2">
        <v>0</v>
      </c>
      <c r="H39" s="1" t="s">
        <v>0</v>
      </c>
      <c r="I39" s="2">
        <v>0</v>
      </c>
      <c r="J39" s="1">
        <v>45915.377800925926</v>
      </c>
    </row>
    <row r="40" spans="1:10" x14ac:dyDescent="0.2">
      <c r="A40" s="4" t="s">
        <v>1</v>
      </c>
      <c r="B40" s="3" t="str">
        <f>HYPERLINK("https://otsuka-europe-crm.veevavault.com/ui/#object/approved_document__v/V5OZ025E82TG4YX", "NORDICS - HCP Email - Sweden - June 2025")</f>
        <v>NORDICS - HCP Email - Sweden - June 2025</v>
      </c>
      <c r="C40" s="3" t="str">
        <f>HYPERLINK("https://otsuka-europe-crm.veevavault.com/ui/#object/sent_email__v/VBLZ025E82GLO63", "SE-000257768")</f>
        <v>SE-000257768</v>
      </c>
      <c r="D40" s="1" t="s">
        <v>0</v>
      </c>
      <c r="E40" s="2">
        <v>0</v>
      </c>
      <c r="F40" s="2">
        <v>0</v>
      </c>
      <c r="G40" s="2">
        <v>0</v>
      </c>
      <c r="H40" s="1" t="s">
        <v>0</v>
      </c>
      <c r="I40" s="2">
        <v>0</v>
      </c>
      <c r="J40" s="1">
        <v>45915.378437500003</v>
      </c>
    </row>
    <row r="41" spans="1:10" x14ac:dyDescent="0.2">
      <c r="A41" s="4" t="s">
        <v>1</v>
      </c>
      <c r="B41" s="3" t="str">
        <f>HYPERLINK("https://otsuka-europe-crm.veevavault.com/ui/#object/approved_document__v/V5OZ025E82TG4YX", "NORDICS - HCP Email - Sweden - June 2025")</f>
        <v>NORDICS - HCP Email - Sweden - June 2025</v>
      </c>
      <c r="C41" s="3" t="str">
        <f>HYPERLINK("https://otsuka-europe-crm.veevavault.com/ui/#object/sent_email__v/VBLZ025E82GLO64", "SE-000257769")</f>
        <v>SE-000257769</v>
      </c>
      <c r="D41" s="1">
        <v>45924.401712962965</v>
      </c>
      <c r="E41" s="2">
        <v>1</v>
      </c>
      <c r="F41" s="2">
        <v>1</v>
      </c>
      <c r="G41" s="2">
        <v>0</v>
      </c>
      <c r="H41" s="1" t="s">
        <v>0</v>
      </c>
      <c r="I41" s="2">
        <v>0</v>
      </c>
      <c r="J41" s="1">
        <v>45915.378576388888</v>
      </c>
    </row>
    <row r="42" spans="1:10" x14ac:dyDescent="0.2">
      <c r="A42" s="4" t="s">
        <v>1</v>
      </c>
      <c r="B42" s="3" t="str">
        <f>HYPERLINK("https://otsuka-europe-crm.veevavault.com/ui/#object/approved_document__v/V5OZ025E82TG4YX", "NORDICS - HCP Email - Sweden - June 2025")</f>
        <v>NORDICS - HCP Email - Sweden - June 2025</v>
      </c>
      <c r="C42" s="3" t="str">
        <f>HYPERLINK("https://otsuka-europe-crm.veevavault.com/ui/#object/sent_email__v/VBLZ025E82GLO65", "SE-000257770")</f>
        <v>SE-000257770</v>
      </c>
      <c r="D42" s="1">
        <v>45917.532858796294</v>
      </c>
      <c r="E42" s="2">
        <v>1</v>
      </c>
      <c r="F42" s="2">
        <v>1</v>
      </c>
      <c r="G42" s="2">
        <v>0</v>
      </c>
      <c r="H42" s="1" t="s">
        <v>0</v>
      </c>
      <c r="I42" s="2">
        <v>0</v>
      </c>
      <c r="J42" s="1">
        <v>45915.37940972222</v>
      </c>
    </row>
    <row r="43" spans="1:10" x14ac:dyDescent="0.2">
      <c r="A43" s="4" t="s">
        <v>1</v>
      </c>
      <c r="B43" s="3" t="str">
        <f>HYPERLINK("https://otsuka-europe-crm.veevavault.com/ui/#object/approved_document__v/V5OZ025E82TG4YX", "NORDICS - HCP Email - Sweden - June 2025")</f>
        <v>NORDICS - HCP Email - Sweden - June 2025</v>
      </c>
      <c r="C43" s="3" t="str">
        <f>HYPERLINK("https://otsuka-europe-crm.veevavault.com/ui/#object/sent_email__v/VBLZ025E82GLO66", "SE-000257771")</f>
        <v>SE-000257771</v>
      </c>
      <c r="D43" s="1" t="s">
        <v>0</v>
      </c>
      <c r="E43" s="2">
        <v>0</v>
      </c>
      <c r="F43" s="2">
        <v>0</v>
      </c>
      <c r="G43" s="2">
        <v>0</v>
      </c>
      <c r="H43" s="1" t="s">
        <v>0</v>
      </c>
      <c r="I43" s="2">
        <v>0</v>
      </c>
      <c r="J43" s="1">
        <v>45915.379814814813</v>
      </c>
    </row>
    <row r="44" spans="1:10" x14ac:dyDescent="0.2">
      <c r="A44" s="4" t="s">
        <v>1</v>
      </c>
      <c r="B44" s="3" t="str">
        <f>HYPERLINK("https://otsuka-europe-crm.veevavault.com/ui/#object/approved_document__v/V5OZ025E82TG4YX", "NORDICS - HCP Email - Sweden - June 2025")</f>
        <v>NORDICS - HCP Email - Sweden - June 2025</v>
      </c>
      <c r="C44" s="3" t="str">
        <f>HYPERLINK("https://otsuka-europe-crm.veevavault.com/ui/#object/sent_email__v/VBLZ025E82GLO67", "SE-000257772")</f>
        <v>SE-000257772</v>
      </c>
      <c r="D44" s="1" t="s">
        <v>0</v>
      </c>
      <c r="E44" s="2">
        <v>0</v>
      </c>
      <c r="F44" s="2">
        <v>0</v>
      </c>
      <c r="G44" s="2">
        <v>0</v>
      </c>
      <c r="H44" s="1" t="s">
        <v>0</v>
      </c>
      <c r="I44" s="2">
        <v>0</v>
      </c>
      <c r="J44" s="1">
        <v>45915.377870370372</v>
      </c>
    </row>
    <row r="45" spans="1:10" x14ac:dyDescent="0.2">
      <c r="A45" s="4" t="s">
        <v>1</v>
      </c>
      <c r="B45" s="3" t="str">
        <f>HYPERLINK("https://otsuka-europe-crm.veevavault.com/ui/#object/approved_document__v/V5OZ025E82TG4YX", "NORDICS - HCP Email - Sweden - June 2025")</f>
        <v>NORDICS - HCP Email - Sweden - June 2025</v>
      </c>
      <c r="C45" s="3" t="str">
        <f>HYPERLINK("https://otsuka-europe-crm.veevavault.com/ui/#object/sent_email__v/VBLZ025E82GLO68", "SE-000257773")</f>
        <v>SE-000257773</v>
      </c>
      <c r="D45" s="1" t="s">
        <v>0</v>
      </c>
      <c r="E45" s="2">
        <v>0</v>
      </c>
      <c r="F45" s="2">
        <v>0</v>
      </c>
      <c r="G45" s="2">
        <v>0</v>
      </c>
      <c r="H45" s="1" t="s">
        <v>0</v>
      </c>
      <c r="I45" s="2">
        <v>0</v>
      </c>
      <c r="J45" s="1">
        <v>45915.377986111111</v>
      </c>
    </row>
    <row r="46" spans="1:10" x14ac:dyDescent="0.2">
      <c r="A46" s="4" t="s">
        <v>1</v>
      </c>
      <c r="B46" s="3" t="str">
        <f>HYPERLINK("https://otsuka-europe-crm.veevavault.com/ui/#object/approved_document__v/V5OZ025E82TG4YX", "NORDICS - HCP Email - Sweden - June 2025")</f>
        <v>NORDICS - HCP Email - Sweden - June 2025</v>
      </c>
      <c r="C46" s="3" t="str">
        <f>HYPERLINK("https://otsuka-europe-crm.veevavault.com/ui/#object/sent_email__v/VBLZ025E82GLO69", "SE-000257774")</f>
        <v>SE-000257774</v>
      </c>
      <c r="D46" s="1" t="s">
        <v>0</v>
      </c>
      <c r="E46" s="2">
        <v>0</v>
      </c>
      <c r="F46" s="2">
        <v>0</v>
      </c>
      <c r="G46" s="2">
        <v>0</v>
      </c>
      <c r="H46" s="1" t="s">
        <v>0</v>
      </c>
      <c r="I46" s="2">
        <v>0</v>
      </c>
      <c r="J46" s="1">
        <v>45915.378703703704</v>
      </c>
    </row>
    <row r="47" spans="1:10" x14ac:dyDescent="0.2">
      <c r="A47" s="4" t="s">
        <v>1</v>
      </c>
      <c r="B47" s="3" t="str">
        <f>HYPERLINK("https://otsuka-europe-crm.veevavault.com/ui/#object/approved_document__v/V5OZ025E82TG4YX", "NORDICS - HCP Email - Sweden - June 2025")</f>
        <v>NORDICS - HCP Email - Sweden - June 2025</v>
      </c>
      <c r="C47" s="3" t="str">
        <f>HYPERLINK("https://otsuka-europe-crm.veevavault.com/ui/#object/sent_email__v/VBLZ025E82GLO6A", "SE-000257775")</f>
        <v>SE-000257775</v>
      </c>
      <c r="D47" s="1" t="s">
        <v>0</v>
      </c>
      <c r="E47" s="2">
        <v>0</v>
      </c>
      <c r="F47" s="2">
        <v>0</v>
      </c>
      <c r="G47" s="2">
        <v>0</v>
      </c>
      <c r="H47" s="1" t="s">
        <v>0</v>
      </c>
      <c r="I47" s="2">
        <v>0</v>
      </c>
      <c r="J47" s="1">
        <v>45915.378784722219</v>
      </c>
    </row>
    <row r="48" spans="1:10" x14ac:dyDescent="0.2">
      <c r="A48" s="4" t="s">
        <v>1</v>
      </c>
      <c r="B48" s="3" t="str">
        <f>HYPERLINK("https://otsuka-europe-crm.veevavault.com/ui/#object/approved_document__v/V5OZ025E82TG4YX", "NORDICS - HCP Email - Sweden - June 2025")</f>
        <v>NORDICS - HCP Email - Sweden - June 2025</v>
      </c>
      <c r="C48" s="3" t="str">
        <f>HYPERLINK("https://otsuka-europe-crm.veevavault.com/ui/#object/sent_email__v/VBLZ025E82GLO6B", "SE-000257776")</f>
        <v>SE-000257776</v>
      </c>
      <c r="D48" s="1" t="s">
        <v>0</v>
      </c>
      <c r="E48" s="2">
        <v>0</v>
      </c>
      <c r="F48" s="2">
        <v>0</v>
      </c>
      <c r="G48" s="2">
        <v>0</v>
      </c>
      <c r="H48" s="1" t="s">
        <v>0</v>
      </c>
      <c r="I48" s="2">
        <v>0</v>
      </c>
      <c r="J48" s="1">
        <v>45915.379814814813</v>
      </c>
    </row>
    <row r="49" spans="1:10" x14ac:dyDescent="0.2">
      <c r="A49" s="4" t="s">
        <v>1</v>
      </c>
      <c r="B49" s="3" t="str">
        <f>HYPERLINK("https://otsuka-europe-crm.veevavault.com/ui/#object/approved_document__v/V5OZ025E82TG4YX", "NORDICS - HCP Email - Sweden - June 2025")</f>
        <v>NORDICS - HCP Email - Sweden - June 2025</v>
      </c>
      <c r="C49" s="3" t="str">
        <f>HYPERLINK("https://otsuka-europe-crm.veevavault.com/ui/#object/sent_email__v/VBLZ025E82GLO6C", "SE-000257777")</f>
        <v>SE-000257777</v>
      </c>
      <c r="D49" s="1" t="s">
        <v>0</v>
      </c>
      <c r="E49" s="2">
        <v>0</v>
      </c>
      <c r="F49" s="2">
        <v>0</v>
      </c>
      <c r="G49" s="2">
        <v>0</v>
      </c>
      <c r="H49" s="1" t="s">
        <v>0</v>
      </c>
      <c r="I49" s="2">
        <v>0</v>
      </c>
      <c r="J49" s="1">
        <v>45915.377650462964</v>
      </c>
    </row>
    <row r="50" spans="1:10" x14ac:dyDescent="0.2">
      <c r="A50" s="4" t="s">
        <v>1</v>
      </c>
      <c r="B50" s="3" t="str">
        <f>HYPERLINK("https://otsuka-europe-crm.veevavault.com/ui/#object/approved_document__v/V5OZ025E82TG4YX", "NORDICS - HCP Email - Sweden - June 2025")</f>
        <v>NORDICS - HCP Email - Sweden - June 2025</v>
      </c>
      <c r="C50" s="3" t="str">
        <f>HYPERLINK("https://otsuka-europe-crm.veevavault.com/ui/#object/sent_email__v/VBLZ025E82GLO6D", "SE-000257778")</f>
        <v>SE-000257778</v>
      </c>
      <c r="D50" s="1" t="s">
        <v>0</v>
      </c>
      <c r="E50" s="2">
        <v>0</v>
      </c>
      <c r="F50" s="2">
        <v>0</v>
      </c>
      <c r="G50" s="2">
        <v>0</v>
      </c>
      <c r="H50" s="1" t="s">
        <v>0</v>
      </c>
      <c r="I50" s="2">
        <v>0</v>
      </c>
      <c r="J50" s="1">
        <v>45915.377835648149</v>
      </c>
    </row>
    <row r="51" spans="1:10" x14ac:dyDescent="0.2">
      <c r="A51" s="4" t="s">
        <v>1</v>
      </c>
      <c r="B51" s="3" t="str">
        <f>HYPERLINK("https://otsuka-europe-crm.veevavault.com/ui/#object/approved_document__v/V5OZ025E82TG4YX", "NORDICS - HCP Email - Sweden - June 2025")</f>
        <v>NORDICS - HCP Email - Sweden - June 2025</v>
      </c>
      <c r="C51" s="3" t="str">
        <f>HYPERLINK("https://otsuka-europe-crm.veevavault.com/ui/#object/sent_email__v/VBLZ025E82GLO6E", "SE-000257779")</f>
        <v>SE-000257779</v>
      </c>
      <c r="D51" s="1" t="s">
        <v>0</v>
      </c>
      <c r="E51" s="2">
        <v>0</v>
      </c>
      <c r="F51" s="2">
        <v>0</v>
      </c>
      <c r="G51" s="2">
        <v>0</v>
      </c>
      <c r="H51" s="1" t="s">
        <v>0</v>
      </c>
      <c r="I51" s="2">
        <v>0</v>
      </c>
      <c r="J51" s="1">
        <v>45915.378472222219</v>
      </c>
    </row>
    <row r="52" spans="1:10" x14ac:dyDescent="0.2">
      <c r="A52" s="4" t="s">
        <v>1</v>
      </c>
      <c r="B52" s="3" t="str">
        <f>HYPERLINK("https://otsuka-europe-crm.veevavault.com/ui/#object/approved_document__v/V5OZ025E82TG4YX", "NORDICS - HCP Email - Sweden - June 2025")</f>
        <v>NORDICS - HCP Email - Sweden - June 2025</v>
      </c>
      <c r="C52" s="3" t="str">
        <f>HYPERLINK("https://otsuka-europe-crm.veevavault.com/ui/#object/sent_email__v/VBLZ025E82GLO6G", "SE-000257781")</f>
        <v>SE-000257781</v>
      </c>
      <c r="D52" s="1" t="s">
        <v>0</v>
      </c>
      <c r="E52" s="2">
        <v>0</v>
      </c>
      <c r="F52" s="2">
        <v>0</v>
      </c>
      <c r="G52" s="2">
        <v>0</v>
      </c>
      <c r="H52" s="1" t="s">
        <v>0</v>
      </c>
      <c r="I52" s="2">
        <v>0</v>
      </c>
      <c r="J52" s="1">
        <v>45915.377638888887</v>
      </c>
    </row>
    <row r="53" spans="1:10" x14ac:dyDescent="0.2">
      <c r="A53" s="4" t="s">
        <v>1</v>
      </c>
      <c r="B53" s="3" t="str">
        <f>HYPERLINK("https://otsuka-europe-crm.veevavault.com/ui/#object/approved_document__v/V5OZ025E82TG4YX", "NORDICS - HCP Email - Sweden - June 2025")</f>
        <v>NORDICS - HCP Email - Sweden - June 2025</v>
      </c>
      <c r="C53" s="3" t="str">
        <f>HYPERLINK("https://otsuka-europe-crm.veevavault.com/ui/#object/sent_email__v/VBLZ025E82GLO6H", "SE-000257782")</f>
        <v>SE-000257782</v>
      </c>
      <c r="D53" s="1" t="s">
        <v>0</v>
      </c>
      <c r="E53" s="2">
        <v>0</v>
      </c>
      <c r="F53" s="2">
        <v>0</v>
      </c>
      <c r="G53" s="2">
        <v>0</v>
      </c>
      <c r="H53" s="1" t="s">
        <v>0</v>
      </c>
      <c r="I53" s="2">
        <v>0</v>
      </c>
      <c r="J53" s="1">
        <v>45915.37777777778</v>
      </c>
    </row>
    <row r="54" spans="1:10" x14ac:dyDescent="0.2">
      <c r="A54" s="4" t="s">
        <v>1</v>
      </c>
      <c r="B54" s="3" t="str">
        <f>HYPERLINK("https://otsuka-europe-crm.veevavault.com/ui/#object/approved_document__v/V5OZ025E82TG4YX", "NORDICS - HCP Email - Sweden - June 2025")</f>
        <v>NORDICS - HCP Email - Sweden - June 2025</v>
      </c>
      <c r="C54" s="3" t="str">
        <f>HYPERLINK("https://otsuka-europe-crm.veevavault.com/ui/#object/sent_email__v/VBLZ025E82GLO6I", "SE-000257783")</f>
        <v>SE-000257783</v>
      </c>
      <c r="D54" s="1" t="s">
        <v>0</v>
      </c>
      <c r="E54" s="2">
        <v>0</v>
      </c>
      <c r="F54" s="2">
        <v>0</v>
      </c>
      <c r="G54" s="2">
        <v>0</v>
      </c>
      <c r="H54" s="1" t="s">
        <v>0</v>
      </c>
      <c r="I54" s="2">
        <v>0</v>
      </c>
      <c r="J54" s="1">
        <v>45915.378425925926</v>
      </c>
    </row>
    <row r="55" spans="1:10" x14ac:dyDescent="0.2">
      <c r="A55" s="4" t="s">
        <v>1</v>
      </c>
      <c r="B55" s="3" t="str">
        <f>HYPERLINK("https://otsuka-europe-crm.veevavault.com/ui/#object/approved_document__v/V5OZ025E82TG4YX", "NORDICS - HCP Email - Sweden - June 2025")</f>
        <v>NORDICS - HCP Email - Sweden - June 2025</v>
      </c>
      <c r="C55" s="3" t="str">
        <f>HYPERLINK("https://otsuka-europe-crm.veevavault.com/ui/#object/sent_email__v/VBLZ025E82GLO6J", "SE-000257784")</f>
        <v>SE-000257784</v>
      </c>
      <c r="D55" s="1" t="s">
        <v>0</v>
      </c>
      <c r="E55" s="2">
        <v>0</v>
      </c>
      <c r="F55" s="2">
        <v>0</v>
      </c>
      <c r="G55" s="2">
        <v>0</v>
      </c>
      <c r="H55" s="1" t="s">
        <v>0</v>
      </c>
      <c r="I55" s="2">
        <v>0</v>
      </c>
      <c r="J55" s="1">
        <v>45915.378645833334</v>
      </c>
    </row>
    <row r="56" spans="1:10" x14ac:dyDescent="0.2">
      <c r="A56" s="4" t="s">
        <v>1</v>
      </c>
      <c r="B56" s="3" t="str">
        <f>HYPERLINK("https://otsuka-europe-crm.veevavault.com/ui/#object/approved_document__v/V5OZ025E82TG4YX", "NORDICS - HCP Email - Sweden - June 2025")</f>
        <v>NORDICS - HCP Email - Sweden - June 2025</v>
      </c>
      <c r="C56" s="3" t="str">
        <f>HYPERLINK("https://otsuka-europe-crm.veevavault.com/ui/#object/sent_email__v/VBLZ025E82GLO6K", "SE-000257785")</f>
        <v>SE-000257785</v>
      </c>
      <c r="D56" s="1" t="s">
        <v>0</v>
      </c>
      <c r="E56" s="2">
        <v>0</v>
      </c>
      <c r="F56" s="2">
        <v>0</v>
      </c>
      <c r="G56" s="2">
        <v>0</v>
      </c>
      <c r="H56" s="1" t="s">
        <v>0</v>
      </c>
      <c r="I56" s="2">
        <v>0</v>
      </c>
      <c r="J56" s="1">
        <v>45915.379421296297</v>
      </c>
    </row>
    <row r="57" spans="1:10" x14ac:dyDescent="0.2">
      <c r="A57" s="4" t="s">
        <v>1</v>
      </c>
      <c r="B57" s="3" t="str">
        <f>HYPERLINK("https://otsuka-europe-crm.veevavault.com/ui/#object/approved_document__v/V5OZ025E82TG4YX", "NORDICS - HCP Email - Sweden - June 2025")</f>
        <v>NORDICS - HCP Email - Sweden - June 2025</v>
      </c>
      <c r="C57" s="3" t="str">
        <f>HYPERLINK("https://otsuka-europe-crm.veevavault.com/ui/#object/sent_email__v/VBLZ025E82GLO6L", "SE-000257786")</f>
        <v>SE-000257786</v>
      </c>
      <c r="D57" s="1" t="s">
        <v>0</v>
      </c>
      <c r="E57" s="2">
        <v>0</v>
      </c>
      <c r="F57" s="2">
        <v>0</v>
      </c>
      <c r="G57" s="2">
        <v>0</v>
      </c>
      <c r="H57" s="1" t="s">
        <v>0</v>
      </c>
      <c r="I57" s="2">
        <v>0</v>
      </c>
      <c r="J57" s="1">
        <v>45915.379756944443</v>
      </c>
    </row>
    <row r="58" spans="1:10" x14ac:dyDescent="0.2">
      <c r="A58" s="4" t="s">
        <v>1</v>
      </c>
      <c r="B58" s="3" t="str">
        <f>HYPERLINK("https://otsuka-europe-crm.veevavault.com/ui/#object/approved_document__v/V5OZ025E82TG4YX", "NORDICS - HCP Email - Sweden - June 2025")</f>
        <v>NORDICS - HCP Email - Sweden - June 2025</v>
      </c>
      <c r="C58" s="3" t="str">
        <f>HYPERLINK("https://otsuka-europe-crm.veevavault.com/ui/#object/sent_email__v/VBLZ025E82GLO6M", "SE-000257787")</f>
        <v>SE-000257787</v>
      </c>
      <c r="D58" s="1" t="s">
        <v>0</v>
      </c>
      <c r="E58" s="2">
        <v>0</v>
      </c>
      <c r="F58" s="2">
        <v>0</v>
      </c>
      <c r="G58" s="2">
        <v>0</v>
      </c>
      <c r="H58" s="1" t="s">
        <v>0</v>
      </c>
      <c r="I58" s="2">
        <v>0</v>
      </c>
      <c r="J58" s="1">
        <v>45915.377824074072</v>
      </c>
    </row>
    <row r="59" spans="1:10" x14ac:dyDescent="0.2">
      <c r="A59" s="4" t="s">
        <v>1</v>
      </c>
      <c r="B59" s="3" t="str">
        <f>HYPERLINK("https://otsuka-europe-crm.veevavault.com/ui/#object/approved_document__v/V5OZ025E82TG4YX", "NORDICS - HCP Email - Sweden - June 2025")</f>
        <v>NORDICS - HCP Email - Sweden - June 2025</v>
      </c>
      <c r="C59" s="3" t="str">
        <f>HYPERLINK("https://otsuka-europe-crm.veevavault.com/ui/#object/sent_email__v/VBLZ025E82GLO6N", "SE-000257788")</f>
        <v>SE-000257788</v>
      </c>
      <c r="D59" s="1" t="s">
        <v>0</v>
      </c>
      <c r="E59" s="2">
        <v>0</v>
      </c>
      <c r="F59" s="2">
        <v>0</v>
      </c>
      <c r="G59" s="2">
        <v>0</v>
      </c>
      <c r="H59" s="1" t="s">
        <v>0</v>
      </c>
      <c r="I59" s="2">
        <v>0</v>
      </c>
      <c r="J59" s="1">
        <v>45915.377997685187</v>
      </c>
    </row>
    <row r="60" spans="1:10" x14ac:dyDescent="0.2">
      <c r="A60" s="4" t="s">
        <v>1</v>
      </c>
      <c r="B60" s="3" t="str">
        <f>HYPERLINK("https://otsuka-europe-crm.veevavault.com/ui/#object/approved_document__v/V5OZ025E82TG4YX", "NORDICS - HCP Email - Sweden - June 2025")</f>
        <v>NORDICS - HCP Email - Sweden - June 2025</v>
      </c>
      <c r="C60" s="3" t="str">
        <f>HYPERLINK("https://otsuka-europe-crm.veevavault.com/ui/#object/sent_email__v/VBLZ025E82GLO6O", "SE-000257789")</f>
        <v>SE-000257789</v>
      </c>
      <c r="D60" s="1">
        <v>45916.548101851855</v>
      </c>
      <c r="E60" s="2">
        <v>1</v>
      </c>
      <c r="F60" s="2">
        <v>1</v>
      </c>
      <c r="G60" s="2">
        <v>0</v>
      </c>
      <c r="H60" s="1" t="s">
        <v>0</v>
      </c>
      <c r="I60" s="2">
        <v>0</v>
      </c>
      <c r="J60" s="1">
        <v>45915.378599537034</v>
      </c>
    </row>
    <row r="61" spans="1:10" x14ac:dyDescent="0.2">
      <c r="A61" s="4" t="s">
        <v>1</v>
      </c>
      <c r="B61" s="3" t="str">
        <f>HYPERLINK("https://otsuka-europe-crm.veevavault.com/ui/#object/approved_document__v/V5OZ025E82TG4YX", "NORDICS - HCP Email - Sweden - June 2025")</f>
        <v>NORDICS - HCP Email - Sweden - June 2025</v>
      </c>
      <c r="C61" s="3" t="str">
        <f>HYPERLINK("https://otsuka-europe-crm.veevavault.com/ui/#object/sent_email__v/VBLZ025E82GLO6P", "SE-000257790")</f>
        <v>SE-000257790</v>
      </c>
      <c r="D61" s="1">
        <v>45915.586238425924</v>
      </c>
      <c r="E61" s="2">
        <v>1</v>
      </c>
      <c r="F61" s="2">
        <v>2</v>
      </c>
      <c r="G61" s="2">
        <v>0</v>
      </c>
      <c r="H61" s="1" t="s">
        <v>0</v>
      </c>
      <c r="I61" s="2">
        <v>0</v>
      </c>
      <c r="J61" s="1">
        <v>45915.378807870373</v>
      </c>
    </row>
    <row r="62" spans="1:10" x14ac:dyDescent="0.2">
      <c r="A62" s="4" t="s">
        <v>1</v>
      </c>
      <c r="B62" s="3" t="str">
        <f>HYPERLINK("https://otsuka-europe-crm.veevavault.com/ui/#object/approved_document__v/V5OZ025E82TG4YX", "NORDICS - HCP Email - Sweden - June 2025")</f>
        <v>NORDICS - HCP Email - Sweden - June 2025</v>
      </c>
      <c r="C62" s="3" t="str">
        <f>HYPERLINK("https://otsuka-europe-crm.veevavault.com/ui/#object/sent_email__v/VBLZ025E82GLO6Q", "SE-000257791")</f>
        <v>SE-000257791</v>
      </c>
      <c r="D62" s="1">
        <v>45982.395405092589</v>
      </c>
      <c r="E62" s="2">
        <v>1</v>
      </c>
      <c r="F62" s="2">
        <v>1</v>
      </c>
      <c r="G62" s="2">
        <v>1</v>
      </c>
      <c r="H62" s="1">
        <v>45982.395405092589</v>
      </c>
      <c r="I62" s="2">
        <v>1</v>
      </c>
      <c r="J62" s="1">
        <v>45915.379317129627</v>
      </c>
    </row>
    <row r="63" spans="1:10" x14ac:dyDescent="0.2">
      <c r="A63" s="4" t="s">
        <v>1</v>
      </c>
      <c r="B63" s="3" t="str">
        <f>HYPERLINK("https://otsuka-europe-crm.veevavault.com/ui/#object/approved_document__v/V5OZ025E82TG4YX", "NORDICS - HCP Email - Sweden - June 2025")</f>
        <v>NORDICS - HCP Email - Sweden - June 2025</v>
      </c>
      <c r="C63" s="3" t="str">
        <f>HYPERLINK("https://otsuka-europe-crm.veevavault.com/ui/#object/sent_email__v/VBLZ025E82GLO6R", "SE-000257792")</f>
        <v>SE-000257792</v>
      </c>
      <c r="D63" s="1">
        <v>45917.74417824074</v>
      </c>
      <c r="E63" s="2">
        <v>1</v>
      </c>
      <c r="F63" s="2">
        <v>2</v>
      </c>
      <c r="G63" s="2">
        <v>0</v>
      </c>
      <c r="H63" s="1" t="s">
        <v>0</v>
      </c>
      <c r="I63" s="2">
        <v>0</v>
      </c>
      <c r="J63" s="1">
        <v>45915.377592592595</v>
      </c>
    </row>
    <row r="64" spans="1:10" x14ac:dyDescent="0.2">
      <c r="A64" s="4" t="s">
        <v>1</v>
      </c>
      <c r="B64" s="3" t="str">
        <f>HYPERLINK("https://otsuka-europe-crm.veevavault.com/ui/#object/approved_document__v/V5OZ025E82TG4YX", "NORDICS - HCP Email - Sweden - June 2025")</f>
        <v>NORDICS - HCP Email - Sweden - June 2025</v>
      </c>
      <c r="C64" s="3" t="str">
        <f>HYPERLINK("https://otsuka-europe-crm.veevavault.com/ui/#object/sent_email__v/VBLZ025E82GLO6S", "SE-000257793")</f>
        <v>SE-000257793</v>
      </c>
      <c r="D64" s="1" t="s">
        <v>0</v>
      </c>
      <c r="E64" s="2">
        <v>0</v>
      </c>
      <c r="F64" s="2">
        <v>0</v>
      </c>
      <c r="G64" s="2">
        <v>0</v>
      </c>
      <c r="H64" s="1" t="s">
        <v>0</v>
      </c>
      <c r="I64" s="2">
        <v>0</v>
      </c>
      <c r="J64" s="1">
        <v>45915.377800925926</v>
      </c>
    </row>
    <row r="65" spans="1:10" x14ac:dyDescent="0.2">
      <c r="A65" s="4" t="s">
        <v>1</v>
      </c>
      <c r="B65" s="3" t="str">
        <f>HYPERLINK("https://otsuka-europe-crm.veevavault.com/ui/#object/approved_document__v/V5OZ025E82TG4YX", "NORDICS - HCP Email - Sweden - June 2025")</f>
        <v>NORDICS - HCP Email - Sweden - June 2025</v>
      </c>
      <c r="C65" s="3" t="str">
        <f>HYPERLINK("https://otsuka-europe-crm.veevavault.com/ui/#object/sent_email__v/VBLZ025E82GLO6T", "SE-000257794")</f>
        <v>SE-000257794</v>
      </c>
      <c r="D65" s="1" t="s">
        <v>0</v>
      </c>
      <c r="E65" s="2">
        <v>0</v>
      </c>
      <c r="F65" s="2">
        <v>0</v>
      </c>
      <c r="G65" s="2">
        <v>0</v>
      </c>
      <c r="H65" s="1" t="s">
        <v>0</v>
      </c>
      <c r="I65" s="2">
        <v>0</v>
      </c>
      <c r="J65" s="1">
        <v>45915.378460648149</v>
      </c>
    </row>
    <row r="66" spans="1:10" x14ac:dyDescent="0.2">
      <c r="A66" s="4" t="s">
        <v>1</v>
      </c>
      <c r="B66" s="3" t="str">
        <f>HYPERLINK("https://otsuka-europe-crm.veevavault.com/ui/#object/approved_document__v/V5OZ025E82TG4YX", "NORDICS - HCP Email - Sweden - June 2025")</f>
        <v>NORDICS - HCP Email - Sweden - June 2025</v>
      </c>
      <c r="C66" s="3" t="str">
        <f>HYPERLINK("https://otsuka-europe-crm.veevavault.com/ui/#object/sent_email__v/VBLZ025E82GLO6U", "SE-000257795")</f>
        <v>SE-000257795</v>
      </c>
      <c r="D66" s="1" t="s">
        <v>0</v>
      </c>
      <c r="E66" s="2">
        <v>0</v>
      </c>
      <c r="F66" s="2">
        <v>0</v>
      </c>
      <c r="G66" s="2">
        <v>0</v>
      </c>
      <c r="H66" s="1" t="s">
        <v>0</v>
      </c>
      <c r="I66" s="2">
        <v>0</v>
      </c>
      <c r="J66" s="1">
        <v>45915.378576388888</v>
      </c>
    </row>
    <row r="67" spans="1:10" x14ac:dyDescent="0.2">
      <c r="A67" s="4" t="s">
        <v>1</v>
      </c>
      <c r="B67" s="3" t="str">
        <f>HYPERLINK("https://otsuka-europe-crm.veevavault.com/ui/#object/approved_document__v/V5OZ025E82TG4YX", "NORDICS - HCP Email - Sweden - June 2025")</f>
        <v>NORDICS - HCP Email - Sweden - June 2025</v>
      </c>
      <c r="C67" s="3" t="str">
        <f>HYPERLINK("https://otsuka-europe-crm.veevavault.com/ui/#object/sent_email__v/VBLZ025E82GLO6V", "SE-000257796")</f>
        <v>SE-000257796</v>
      </c>
      <c r="D67" s="1" t="s">
        <v>0</v>
      </c>
      <c r="E67" s="2">
        <v>0</v>
      </c>
      <c r="F67" s="2">
        <v>0</v>
      </c>
      <c r="G67" s="2">
        <v>0</v>
      </c>
      <c r="H67" s="1" t="s">
        <v>0</v>
      </c>
      <c r="I67" s="2">
        <v>0</v>
      </c>
      <c r="J67" s="1">
        <v>45915.379479166666</v>
      </c>
    </row>
    <row r="68" spans="1:10" x14ac:dyDescent="0.2">
      <c r="A68" s="4" t="s">
        <v>1</v>
      </c>
      <c r="B68" s="3" t="str">
        <f>HYPERLINK("https://otsuka-europe-crm.veevavault.com/ui/#object/approved_document__v/V5OZ025E82TG4YX", "NORDICS - HCP Email - Sweden - June 2025")</f>
        <v>NORDICS - HCP Email - Sweden - June 2025</v>
      </c>
      <c r="C68" s="3" t="str">
        <f>HYPERLINK("https://otsuka-europe-crm.veevavault.com/ui/#object/sent_email__v/VBLZ025E82GLO6W", "SE-000257797")</f>
        <v>SE-000257797</v>
      </c>
      <c r="D68" s="1">
        <v>45915.429699074077</v>
      </c>
      <c r="E68" s="2">
        <v>1</v>
      </c>
      <c r="F68" s="2">
        <v>1</v>
      </c>
      <c r="G68" s="2">
        <v>0</v>
      </c>
      <c r="H68" s="1" t="s">
        <v>0</v>
      </c>
      <c r="I68" s="2">
        <v>0</v>
      </c>
      <c r="J68" s="1">
        <v>45915.379675925928</v>
      </c>
    </row>
    <row r="69" spans="1:10" x14ac:dyDescent="0.2">
      <c r="A69" s="4" t="s">
        <v>1</v>
      </c>
      <c r="B69" s="3" t="str">
        <f>HYPERLINK("https://otsuka-europe-crm.veevavault.com/ui/#object/approved_document__v/V5OZ025E82TG4YX", "NORDICS - HCP Email - Sweden - June 2025")</f>
        <v>NORDICS - HCP Email - Sweden - June 2025</v>
      </c>
      <c r="C69" s="3" t="str">
        <f>HYPERLINK("https://otsuka-europe-crm.veevavault.com/ui/#object/sent_email__v/VBLZ025E82GLO6X", "SE-000257798")</f>
        <v>SE-000257798</v>
      </c>
      <c r="D69" s="1" t="s">
        <v>0</v>
      </c>
      <c r="E69" s="2">
        <v>0</v>
      </c>
      <c r="F69" s="2">
        <v>0</v>
      </c>
      <c r="G69" s="2">
        <v>0</v>
      </c>
      <c r="H69" s="1" t="s">
        <v>0</v>
      </c>
      <c r="I69" s="2">
        <v>0</v>
      </c>
      <c r="J69" s="1">
        <v>45915.377916666665</v>
      </c>
    </row>
    <row r="70" spans="1:10" x14ac:dyDescent="0.2">
      <c r="A70" s="4" t="s">
        <v>1</v>
      </c>
      <c r="B70" s="3" t="str">
        <f>HYPERLINK("https://otsuka-europe-crm.veevavault.com/ui/#object/approved_document__v/V5OZ025E82TG4YX", "NORDICS - HCP Email - Sweden - June 2025")</f>
        <v>NORDICS - HCP Email - Sweden - June 2025</v>
      </c>
      <c r="C70" s="3" t="str">
        <f>HYPERLINK("https://otsuka-europe-crm.veevavault.com/ui/#object/sent_email__v/VBLZ025E82GLO6Y", "SE-000257799")</f>
        <v>SE-000257799</v>
      </c>
      <c r="D70" s="1" t="s">
        <v>0</v>
      </c>
      <c r="E70" s="2">
        <v>0</v>
      </c>
      <c r="F70" s="2">
        <v>0</v>
      </c>
      <c r="G70" s="2">
        <v>0</v>
      </c>
      <c r="H70" s="1" t="s">
        <v>0</v>
      </c>
      <c r="I70" s="2">
        <v>0</v>
      </c>
      <c r="J70" s="1">
        <v>45915.377905092595</v>
      </c>
    </row>
    <row r="71" spans="1:10" x14ac:dyDescent="0.2">
      <c r="A71" s="4" t="s">
        <v>1</v>
      </c>
      <c r="B71" s="3" t="str">
        <f>HYPERLINK("https://otsuka-europe-crm.veevavault.com/ui/#object/approved_document__v/V5OZ025E82TG4YX", "NORDICS - HCP Email - Sweden - June 2025")</f>
        <v>NORDICS - HCP Email - Sweden - June 2025</v>
      </c>
      <c r="C71" s="3" t="str">
        <f>HYPERLINK("https://otsuka-europe-crm.veevavault.com/ui/#object/sent_email__v/VBLZ025E82GLO6Z", "SE-000257800")</f>
        <v>SE-000257800</v>
      </c>
      <c r="D71" s="1" t="s">
        <v>0</v>
      </c>
      <c r="E71" s="2">
        <v>0</v>
      </c>
      <c r="F71" s="2">
        <v>0</v>
      </c>
      <c r="G71" s="2">
        <v>0</v>
      </c>
      <c r="H71" s="1" t="s">
        <v>0</v>
      </c>
      <c r="I71" s="2">
        <v>0</v>
      </c>
      <c r="J71" s="1">
        <v>45915.378668981481</v>
      </c>
    </row>
    <row r="72" spans="1:10" x14ac:dyDescent="0.2">
      <c r="A72" s="4" t="s">
        <v>1</v>
      </c>
      <c r="B72" s="3" t="str">
        <f>HYPERLINK("https://otsuka-europe-crm.veevavault.com/ui/#object/approved_document__v/V5OZ025E82TG4YX", "NORDICS - HCP Email - Sweden - June 2025")</f>
        <v>NORDICS - HCP Email - Sweden - June 2025</v>
      </c>
      <c r="C72" s="3" t="str">
        <f>HYPERLINK("https://otsuka-europe-crm.veevavault.com/ui/#object/sent_email__v/VBLZ025E82GLO70", "SE-000257801")</f>
        <v>SE-000257801</v>
      </c>
      <c r="D72" s="1">
        <v>45915.560879629629</v>
      </c>
      <c r="E72" s="2">
        <v>1</v>
      </c>
      <c r="F72" s="2">
        <v>1</v>
      </c>
      <c r="G72" s="2">
        <v>0</v>
      </c>
      <c r="H72" s="1" t="s">
        <v>0</v>
      </c>
      <c r="I72" s="2">
        <v>0</v>
      </c>
      <c r="J72" s="1">
        <v>45915.378784722219</v>
      </c>
    </row>
    <row r="73" spans="1:10" x14ac:dyDescent="0.2">
      <c r="A73" s="4" t="s">
        <v>1</v>
      </c>
      <c r="B73" s="3" t="str">
        <f>HYPERLINK("https://otsuka-europe-crm.veevavault.com/ui/#object/approved_document__v/V5OZ025E82TG4YX", "NORDICS - HCP Email - Sweden - June 2025")</f>
        <v>NORDICS - HCP Email - Sweden - June 2025</v>
      </c>
      <c r="C73" s="3" t="str">
        <f>HYPERLINK("https://otsuka-europe-crm.veevavault.com/ui/#object/sent_email__v/VBLZ025E82GLO71", "SE-000257802")</f>
        <v>SE-000257802</v>
      </c>
      <c r="D73" s="1">
        <v>45915.475868055553</v>
      </c>
      <c r="E73" s="2">
        <v>1</v>
      </c>
      <c r="F73" s="2">
        <v>1</v>
      </c>
      <c r="G73" s="2">
        <v>1</v>
      </c>
      <c r="H73" s="1">
        <v>45915.476215277777</v>
      </c>
      <c r="I73" s="2">
        <v>1</v>
      </c>
      <c r="J73" s="1">
        <v>45915.379236111112</v>
      </c>
    </row>
    <row r="74" spans="1:10" x14ac:dyDescent="0.2">
      <c r="A74" s="4" t="s">
        <v>1</v>
      </c>
      <c r="B74" s="3" t="str">
        <f>HYPERLINK("https://otsuka-europe-crm.veevavault.com/ui/#object/approved_document__v/V5OZ025E82TG4YX", "NORDICS - HCP Email - Sweden - June 2025")</f>
        <v>NORDICS - HCP Email - Sweden - June 2025</v>
      </c>
      <c r="C74" s="3" t="str">
        <f>HYPERLINK("https://otsuka-europe-crm.veevavault.com/ui/#object/sent_email__v/VBLZ025E82GLO72", "SE-000257803")</f>
        <v>SE-000257803</v>
      </c>
      <c r="D74" s="1" t="s">
        <v>0</v>
      </c>
      <c r="E74" s="2">
        <v>0</v>
      </c>
      <c r="F74" s="2">
        <v>0</v>
      </c>
      <c r="G74" s="2">
        <v>0</v>
      </c>
      <c r="H74" s="1" t="s">
        <v>0</v>
      </c>
      <c r="I74" s="2">
        <v>0</v>
      </c>
      <c r="J74" s="1">
        <v>45915.377650462964</v>
      </c>
    </row>
    <row r="75" spans="1:10" x14ac:dyDescent="0.2">
      <c r="A75" s="4" t="s">
        <v>1</v>
      </c>
      <c r="B75" s="3" t="str">
        <f>HYPERLINK("https://otsuka-europe-crm.veevavault.com/ui/#object/approved_document__v/V5OZ025E82TG4YX", "NORDICS - HCP Email - Sweden - June 2025")</f>
        <v>NORDICS - HCP Email - Sweden - June 2025</v>
      </c>
      <c r="C75" s="3" t="str">
        <f>HYPERLINK("https://otsuka-europe-crm.veevavault.com/ui/#object/sent_email__v/VBLZ025E82GLO74", "SE-000257805")</f>
        <v>SE-000257805</v>
      </c>
      <c r="D75" s="1" t="s">
        <v>0</v>
      </c>
      <c r="E75" s="2">
        <v>0</v>
      </c>
      <c r="F75" s="2">
        <v>0</v>
      </c>
      <c r="G75" s="2">
        <v>0</v>
      </c>
      <c r="H75" s="1" t="s">
        <v>0</v>
      </c>
      <c r="I75" s="2">
        <v>0</v>
      </c>
      <c r="J75" s="1">
        <v>45915.378460648149</v>
      </c>
    </row>
    <row r="76" spans="1:10" x14ac:dyDescent="0.2">
      <c r="A76" s="4" t="s">
        <v>1</v>
      </c>
      <c r="B76" s="3" t="str">
        <f>HYPERLINK("https://otsuka-europe-crm.veevavault.com/ui/#object/approved_document__v/V5OZ025E82TG4YX", "NORDICS - HCP Email - Sweden - June 2025")</f>
        <v>NORDICS - HCP Email - Sweden - June 2025</v>
      </c>
      <c r="C76" s="3" t="str">
        <f>HYPERLINK("https://otsuka-europe-crm.veevavault.com/ui/#object/sent_email__v/VBLZ025E82GLO75", "SE-000257806")</f>
        <v>SE-000257806</v>
      </c>
      <c r="D76" s="1">
        <v>45918.294895833336</v>
      </c>
      <c r="E76" s="2">
        <v>1</v>
      </c>
      <c r="F76" s="2">
        <v>2</v>
      </c>
      <c r="G76" s="2">
        <v>0</v>
      </c>
      <c r="H76" s="1" t="s">
        <v>0</v>
      </c>
      <c r="I76" s="2">
        <v>0</v>
      </c>
      <c r="J76" s="1">
        <v>45915.378611111111</v>
      </c>
    </row>
    <row r="77" spans="1:10" x14ac:dyDescent="0.2">
      <c r="A77" s="4" t="s">
        <v>1</v>
      </c>
      <c r="B77" s="3" t="str">
        <f>HYPERLINK("https://otsuka-europe-crm.veevavault.com/ui/#object/approved_document__v/V5OZ025E82TG4YX", "NORDICS - HCP Email - Sweden - June 2025")</f>
        <v>NORDICS - HCP Email - Sweden - June 2025</v>
      </c>
      <c r="C77" s="3" t="str">
        <f>HYPERLINK("https://otsuka-europe-crm.veevavault.com/ui/#object/sent_email__v/VBLZ025E82GLO76", "SE-000257807")</f>
        <v>SE-000257807</v>
      </c>
      <c r="D77" s="1">
        <v>45915.435393518521</v>
      </c>
      <c r="E77" s="2">
        <v>1</v>
      </c>
      <c r="F77" s="2">
        <v>1</v>
      </c>
      <c r="G77" s="2">
        <v>0</v>
      </c>
      <c r="H77" s="1" t="s">
        <v>0</v>
      </c>
      <c r="I77" s="2">
        <v>0</v>
      </c>
      <c r="J77" s="1">
        <v>45915.379166666666</v>
      </c>
    </row>
    <row r="78" spans="1:10" x14ac:dyDescent="0.2">
      <c r="A78" s="4" t="s">
        <v>1</v>
      </c>
      <c r="B78" s="3" t="str">
        <f>HYPERLINK("https://otsuka-europe-crm.veevavault.com/ui/#object/approved_document__v/V5OZ025E82TG4YX", "NORDICS - HCP Email - Sweden - June 2025")</f>
        <v>NORDICS - HCP Email - Sweden - June 2025</v>
      </c>
      <c r="C78" s="3" t="str">
        <f>HYPERLINK("https://otsuka-europe-crm.veevavault.com/ui/#object/sent_email__v/VBLZ025E82GLO77", "SE-000257808")</f>
        <v>SE-000257808</v>
      </c>
      <c r="D78" s="1" t="s">
        <v>0</v>
      </c>
      <c r="E78" s="2">
        <v>0</v>
      </c>
      <c r="F78" s="2">
        <v>0</v>
      </c>
      <c r="G78" s="2">
        <v>0</v>
      </c>
      <c r="H78" s="1" t="s">
        <v>0</v>
      </c>
      <c r="I78" s="2">
        <v>0</v>
      </c>
      <c r="J78" s="1">
        <v>45915.377650462964</v>
      </c>
    </row>
    <row r="79" spans="1:10" x14ac:dyDescent="0.2">
      <c r="A79" s="4" t="s">
        <v>1</v>
      </c>
      <c r="B79" s="3" t="str">
        <f>HYPERLINK("https://otsuka-europe-crm.veevavault.com/ui/#object/approved_document__v/V5OZ025E82TG4YX", "NORDICS - HCP Email - Sweden - June 2025")</f>
        <v>NORDICS - HCP Email - Sweden - June 2025</v>
      </c>
      <c r="C79" s="3" t="str">
        <f>HYPERLINK("https://otsuka-europe-crm.veevavault.com/ui/#object/sent_email__v/VBLZ025E82GLO78", "SE-000257809")</f>
        <v>SE-000257809</v>
      </c>
      <c r="D79" s="1" t="s">
        <v>0</v>
      </c>
      <c r="E79" s="2">
        <v>0</v>
      </c>
      <c r="F79" s="2">
        <v>0</v>
      </c>
      <c r="G79" s="2">
        <v>0</v>
      </c>
      <c r="H79" s="1" t="s">
        <v>0</v>
      </c>
      <c r="I79" s="2">
        <v>0</v>
      </c>
      <c r="J79" s="1">
        <v>45915.37773148148</v>
      </c>
    </row>
    <row r="80" spans="1:10" x14ac:dyDescent="0.2">
      <c r="A80" s="4" t="s">
        <v>1</v>
      </c>
      <c r="B80" s="3" t="str">
        <f>HYPERLINK("https://otsuka-europe-crm.veevavault.com/ui/#object/approved_document__v/V5OZ025E82TG4YX", "NORDICS - HCP Email - Sweden - June 2025")</f>
        <v>NORDICS - HCP Email - Sweden - June 2025</v>
      </c>
      <c r="C80" s="3" t="str">
        <f>HYPERLINK("https://otsuka-europe-crm.veevavault.com/ui/#object/sent_email__v/VBLZ025E82GLO79", "SE-000257810")</f>
        <v>SE-000257810</v>
      </c>
      <c r="D80" s="1" t="s">
        <v>0</v>
      </c>
      <c r="E80" s="2">
        <v>0</v>
      </c>
      <c r="F80" s="2">
        <v>0</v>
      </c>
      <c r="G80" s="2">
        <v>0</v>
      </c>
      <c r="H80" s="1" t="s">
        <v>0</v>
      </c>
      <c r="I80" s="2">
        <v>0</v>
      </c>
      <c r="J80" s="1">
        <v>45915.378449074073</v>
      </c>
    </row>
    <row r="81" spans="1:10" x14ac:dyDescent="0.2">
      <c r="A81" s="4" t="s">
        <v>1</v>
      </c>
      <c r="B81" s="3" t="str">
        <f>HYPERLINK("https://otsuka-europe-crm.veevavault.com/ui/#object/approved_document__v/V5OZ025E82TG4YX", "NORDICS - HCP Email - Sweden - June 2025")</f>
        <v>NORDICS - HCP Email - Sweden - June 2025</v>
      </c>
      <c r="C81" s="3" t="str">
        <f>HYPERLINK("https://otsuka-europe-crm.veevavault.com/ui/#object/sent_email__v/VBLZ025E82GLO7A", "SE-000257811")</f>
        <v>SE-000257811</v>
      </c>
      <c r="D81" s="1" t="s">
        <v>0</v>
      </c>
      <c r="E81" s="2">
        <v>0</v>
      </c>
      <c r="F81" s="2">
        <v>0</v>
      </c>
      <c r="G81" s="2">
        <v>0</v>
      </c>
      <c r="H81" s="1" t="s">
        <v>0</v>
      </c>
      <c r="I81" s="2">
        <v>0</v>
      </c>
      <c r="J81" s="1">
        <v>45915.378645833334</v>
      </c>
    </row>
    <row r="82" spans="1:10" x14ac:dyDescent="0.2">
      <c r="A82" s="4" t="s">
        <v>1</v>
      </c>
      <c r="B82" s="3" t="str">
        <f>HYPERLINK("https://otsuka-europe-crm.veevavault.com/ui/#object/approved_document__v/V5OZ025E82TG4YX", "NORDICS - HCP Email - Sweden - June 2025")</f>
        <v>NORDICS - HCP Email - Sweden - June 2025</v>
      </c>
      <c r="C82" s="3" t="str">
        <f>HYPERLINK("https://otsuka-europe-crm.veevavault.com/ui/#object/sent_email__v/VBLZ025E82GLO7B", "SE-000257812")</f>
        <v>SE-000257812</v>
      </c>
      <c r="D82" s="1" t="s">
        <v>0</v>
      </c>
      <c r="E82" s="2">
        <v>0</v>
      </c>
      <c r="F82" s="2">
        <v>0</v>
      </c>
      <c r="G82" s="2">
        <v>0</v>
      </c>
      <c r="H82" s="1" t="s">
        <v>0</v>
      </c>
      <c r="I82" s="2">
        <v>0</v>
      </c>
      <c r="J82" s="1">
        <v>45915.379363425927</v>
      </c>
    </row>
    <row r="83" spans="1:10" x14ac:dyDescent="0.2">
      <c r="A83" s="4" t="s">
        <v>1</v>
      </c>
      <c r="B83" s="3" t="str">
        <f>HYPERLINK("https://otsuka-europe-crm.veevavault.com/ui/#object/approved_document__v/V5OZ025E82TG4YX", "NORDICS - HCP Email - Sweden - June 2025")</f>
        <v>NORDICS - HCP Email - Sweden - June 2025</v>
      </c>
      <c r="C83" s="3" t="str">
        <f>HYPERLINK("https://otsuka-europe-crm.veevavault.com/ui/#object/sent_email__v/VBLZ025E82GLO7C", "SE-000257813")</f>
        <v>SE-000257813</v>
      </c>
      <c r="D83" s="1" t="s">
        <v>0</v>
      </c>
      <c r="E83" s="2">
        <v>0</v>
      </c>
      <c r="F83" s="2">
        <v>0</v>
      </c>
      <c r="G83" s="2">
        <v>0</v>
      </c>
      <c r="H83" s="1" t="s">
        <v>0</v>
      </c>
      <c r="I83" s="2">
        <v>0</v>
      </c>
      <c r="J83" s="1">
        <v>45915.379629629628</v>
      </c>
    </row>
    <row r="84" spans="1:10" x14ac:dyDescent="0.2">
      <c r="A84" s="4" t="s">
        <v>1</v>
      </c>
      <c r="B84" s="3" t="str">
        <f>HYPERLINK("https://otsuka-europe-crm.veevavault.com/ui/#object/approved_document__v/V5OZ025E82TG4YX", "NORDICS - HCP Email - Sweden - June 2025")</f>
        <v>NORDICS - HCP Email - Sweden - June 2025</v>
      </c>
      <c r="C84" s="3" t="str">
        <f>HYPERLINK("https://otsuka-europe-crm.veevavault.com/ui/#object/sent_email__v/VBLZ025E82GLO7D", "SE-000257814")</f>
        <v>SE-000257814</v>
      </c>
      <c r="D84" s="1" t="s">
        <v>0</v>
      </c>
      <c r="E84" s="2">
        <v>0</v>
      </c>
      <c r="F84" s="2">
        <v>0</v>
      </c>
      <c r="G84" s="2">
        <v>0</v>
      </c>
      <c r="H84" s="1" t="s">
        <v>0</v>
      </c>
      <c r="I84" s="2">
        <v>0</v>
      </c>
      <c r="J84" s="1">
        <v>45915.377812500003</v>
      </c>
    </row>
    <row r="85" spans="1:10" x14ac:dyDescent="0.2">
      <c r="A85" s="4" t="s">
        <v>1</v>
      </c>
      <c r="B85" s="3" t="str">
        <f>HYPERLINK("https://otsuka-europe-crm.veevavault.com/ui/#object/approved_document__v/V5OZ025E82TG4YX", "NORDICS - HCP Email - Sweden - June 2025")</f>
        <v>NORDICS - HCP Email - Sweden - June 2025</v>
      </c>
      <c r="C85" s="3" t="str">
        <f>HYPERLINK("https://otsuka-europe-crm.veevavault.com/ui/#object/sent_email__v/VBLZ025E82GLO7E", "SE-000257815")</f>
        <v>SE-000257815</v>
      </c>
      <c r="D85" s="1" t="s">
        <v>0</v>
      </c>
      <c r="E85" s="2">
        <v>0</v>
      </c>
      <c r="F85" s="2">
        <v>0</v>
      </c>
      <c r="G85" s="2">
        <v>0</v>
      </c>
      <c r="H85" s="1" t="s">
        <v>0</v>
      </c>
      <c r="I85" s="2">
        <v>0</v>
      </c>
      <c r="J85" s="1">
        <v>45915.377951388888</v>
      </c>
    </row>
    <row r="86" spans="1:10" x14ac:dyDescent="0.2">
      <c r="A86" s="4" t="s">
        <v>1</v>
      </c>
      <c r="B86" s="3" t="str">
        <f>HYPERLINK("https://otsuka-europe-crm.veevavault.com/ui/#object/approved_document__v/V5OZ025E82TG4YX", "NORDICS - HCP Email - Sweden - June 2025")</f>
        <v>NORDICS - HCP Email - Sweden - June 2025</v>
      </c>
      <c r="C86" s="3" t="str">
        <f>HYPERLINK("https://otsuka-europe-crm.veevavault.com/ui/#object/sent_email__v/VBLZ025E82GLO7F", "SE-000257816")</f>
        <v>SE-000257816</v>
      </c>
      <c r="D86" s="1" t="s">
        <v>0</v>
      </c>
      <c r="E86" s="2">
        <v>0</v>
      </c>
      <c r="F86" s="2">
        <v>0</v>
      </c>
      <c r="G86" s="2">
        <v>0</v>
      </c>
      <c r="H86" s="1" t="s">
        <v>0</v>
      </c>
      <c r="I86" s="2">
        <v>0</v>
      </c>
      <c r="J86" s="1">
        <v>45915.378703703704</v>
      </c>
    </row>
    <row r="87" spans="1:10" x14ac:dyDescent="0.2">
      <c r="A87" s="4" t="s">
        <v>1</v>
      </c>
      <c r="B87" s="3" t="str">
        <f>HYPERLINK("https://otsuka-europe-crm.veevavault.com/ui/#object/approved_document__v/V5OZ025E82TG4YX", "NORDICS - HCP Email - Sweden - June 2025")</f>
        <v>NORDICS - HCP Email - Sweden - June 2025</v>
      </c>
      <c r="C87" s="3" t="str">
        <f>HYPERLINK("https://otsuka-europe-crm.veevavault.com/ui/#object/sent_email__v/VBLZ025E82GLO7G", "SE-000257817")</f>
        <v>SE-000257817</v>
      </c>
      <c r="D87" s="1" t="s">
        <v>0</v>
      </c>
      <c r="E87" s="2">
        <v>0</v>
      </c>
      <c r="F87" s="2">
        <v>0</v>
      </c>
      <c r="G87" s="2">
        <v>0</v>
      </c>
      <c r="H87" s="1" t="s">
        <v>0</v>
      </c>
      <c r="I87" s="2">
        <v>0</v>
      </c>
      <c r="J87" s="1">
        <v>45915.378865740742</v>
      </c>
    </row>
    <row r="88" spans="1:10" x14ac:dyDescent="0.2">
      <c r="A88" s="4" t="s">
        <v>1</v>
      </c>
      <c r="B88" s="3" t="str">
        <f>HYPERLINK("https://otsuka-europe-crm.veevavault.com/ui/#object/approved_document__v/V5OZ025E82TG4YX", "NORDICS - HCP Email - Sweden - June 2025")</f>
        <v>NORDICS - HCP Email - Sweden - June 2025</v>
      </c>
      <c r="C88" s="3" t="str">
        <f>HYPERLINK("https://otsuka-europe-crm.veevavault.com/ui/#object/sent_email__v/VBLZ025E82GLO7H", "SE-000257818")</f>
        <v>SE-000257818</v>
      </c>
      <c r="D88" s="1">
        <v>45915.46671296296</v>
      </c>
      <c r="E88" s="2">
        <v>1</v>
      </c>
      <c r="F88" s="2">
        <v>1</v>
      </c>
      <c r="G88" s="2">
        <v>1</v>
      </c>
      <c r="H88" s="1">
        <v>45915.46671296296</v>
      </c>
      <c r="I88" s="2">
        <v>1</v>
      </c>
      <c r="J88" s="1">
        <v>45915.379178240742</v>
      </c>
    </row>
    <row r="89" spans="1:10" x14ac:dyDescent="0.2">
      <c r="A89" s="4" t="s">
        <v>1</v>
      </c>
      <c r="B89" s="3" t="str">
        <f>HYPERLINK("https://otsuka-europe-crm.veevavault.com/ui/#object/approved_document__v/V5OZ025E82TG4YX", "NORDICS - HCP Email - Sweden - June 2025")</f>
        <v>NORDICS - HCP Email - Sweden - June 2025</v>
      </c>
      <c r="C89" s="3" t="str">
        <f>HYPERLINK("https://otsuka-europe-crm.veevavault.com/ui/#object/sent_email__v/VBLZ025E82GLO7I", "SE-000257819")</f>
        <v>SE-000257819</v>
      </c>
      <c r="D89" s="1" t="s">
        <v>0</v>
      </c>
      <c r="E89" s="2">
        <v>0</v>
      </c>
      <c r="F89" s="2">
        <v>0</v>
      </c>
      <c r="G89" s="2">
        <v>0</v>
      </c>
      <c r="H89" s="1" t="s">
        <v>0</v>
      </c>
      <c r="I89" s="2">
        <v>0</v>
      </c>
      <c r="J89" s="1">
        <v>45915.377627314818</v>
      </c>
    </row>
    <row r="90" spans="1:10" x14ac:dyDescent="0.2">
      <c r="A90" s="4" t="s">
        <v>1</v>
      </c>
      <c r="B90" s="3" t="str">
        <f>HYPERLINK("https://otsuka-europe-crm.veevavault.com/ui/#object/approved_document__v/V5OZ025E82TG4YX", "NORDICS - HCP Email - Sweden - June 2025")</f>
        <v>NORDICS - HCP Email - Sweden - June 2025</v>
      </c>
      <c r="C90" s="3" t="str">
        <f>HYPERLINK("https://otsuka-europe-crm.veevavault.com/ui/#object/sent_email__v/VBLZ025E82GLO7J", "SE-000257820")</f>
        <v>SE-000257820</v>
      </c>
      <c r="D90" s="1" t="s">
        <v>0</v>
      </c>
      <c r="E90" s="2">
        <v>0</v>
      </c>
      <c r="F90" s="2">
        <v>0</v>
      </c>
      <c r="G90" s="2">
        <v>0</v>
      </c>
      <c r="H90" s="1" t="s">
        <v>0</v>
      </c>
      <c r="I90" s="2">
        <v>0</v>
      </c>
      <c r="J90" s="1">
        <v>45915.37767361111</v>
      </c>
    </row>
    <row r="91" spans="1:10" x14ac:dyDescent="0.2">
      <c r="A91" s="4" t="s">
        <v>1</v>
      </c>
      <c r="B91" s="3" t="str">
        <f>HYPERLINK("https://otsuka-europe-crm.veevavault.com/ui/#object/approved_document__v/V5OZ025E82TG4YX", "NORDICS - HCP Email - Sweden - June 2025")</f>
        <v>NORDICS - HCP Email - Sweden - June 2025</v>
      </c>
      <c r="C91" s="3" t="str">
        <f>HYPERLINK("https://otsuka-europe-crm.veevavault.com/ui/#object/sent_email__v/VBLZ025E82GLO7K", "SE-000257821")</f>
        <v>SE-000257821</v>
      </c>
      <c r="D91" s="1" t="s">
        <v>0</v>
      </c>
      <c r="E91" s="2">
        <v>0</v>
      </c>
      <c r="F91" s="2">
        <v>0</v>
      </c>
      <c r="G91" s="2">
        <v>0</v>
      </c>
      <c r="H91" s="1" t="s">
        <v>0</v>
      </c>
      <c r="I91" s="2">
        <v>0</v>
      </c>
      <c r="J91" s="1">
        <v>45915.378425925926</v>
      </c>
    </row>
    <row r="92" spans="1:10" x14ac:dyDescent="0.2">
      <c r="A92" s="4" t="s">
        <v>1</v>
      </c>
      <c r="B92" s="3" t="str">
        <f>HYPERLINK("https://otsuka-europe-crm.veevavault.com/ui/#object/approved_document__v/V5OZ025E82TG4YX", "NORDICS - HCP Email - Sweden - June 2025")</f>
        <v>NORDICS - HCP Email - Sweden - June 2025</v>
      </c>
      <c r="C92" s="3" t="str">
        <f>HYPERLINK("https://otsuka-europe-crm.veevavault.com/ui/#object/sent_email__v/VBLZ025E82GLO7L", "SE-000257822")</f>
        <v>SE-000257822</v>
      </c>
      <c r="D92" s="1">
        <v>45923.401261574072</v>
      </c>
      <c r="E92" s="2">
        <v>1</v>
      </c>
      <c r="F92" s="2">
        <v>1</v>
      </c>
      <c r="G92" s="2">
        <v>0</v>
      </c>
      <c r="H92" s="1" t="s">
        <v>0</v>
      </c>
      <c r="I92" s="2">
        <v>0</v>
      </c>
      <c r="J92" s="1">
        <v>45915.378599537034</v>
      </c>
    </row>
    <row r="93" spans="1:10" x14ac:dyDescent="0.2">
      <c r="A93" s="4" t="s">
        <v>1</v>
      </c>
      <c r="B93" s="3" t="str">
        <f>HYPERLINK("https://otsuka-europe-crm.veevavault.com/ui/#object/approved_document__v/V5OZ025E82TG4YX", "NORDICS - HCP Email - Sweden - June 2025")</f>
        <v>NORDICS - HCP Email - Sweden - June 2025</v>
      </c>
      <c r="C93" s="3" t="str">
        <f>HYPERLINK("https://otsuka-europe-crm.veevavault.com/ui/#object/sent_email__v/VBLZ025E82GLO7M", "SE-000257823")</f>
        <v>SE-000257823</v>
      </c>
      <c r="D93" s="1" t="s">
        <v>0</v>
      </c>
      <c r="E93" s="2">
        <v>0</v>
      </c>
      <c r="F93" s="2">
        <v>0</v>
      </c>
      <c r="G93" s="2">
        <v>0</v>
      </c>
      <c r="H93" s="1" t="s">
        <v>0</v>
      </c>
      <c r="I93" s="2">
        <v>0</v>
      </c>
      <c r="J93" s="1">
        <v>45915.379340277781</v>
      </c>
    </row>
    <row r="94" spans="1:10" x14ac:dyDescent="0.2">
      <c r="A94" s="4" t="s">
        <v>1</v>
      </c>
      <c r="B94" s="3" t="str">
        <f>HYPERLINK("https://otsuka-europe-crm.veevavault.com/ui/#object/approved_document__v/V5OZ025E82TG4YX", "NORDICS - HCP Email - Sweden - June 2025")</f>
        <v>NORDICS - HCP Email - Sweden - June 2025</v>
      </c>
      <c r="C94" s="3" t="str">
        <f>HYPERLINK("https://otsuka-europe-crm.veevavault.com/ui/#object/sent_email__v/VBLZ025E82GLO7N", "SE-000257824")</f>
        <v>SE-000257824</v>
      </c>
      <c r="D94" s="1" t="s">
        <v>0</v>
      </c>
      <c r="E94" s="2">
        <v>0</v>
      </c>
      <c r="F94" s="2">
        <v>0</v>
      </c>
      <c r="G94" s="2">
        <v>0</v>
      </c>
      <c r="H94" s="1" t="s">
        <v>0</v>
      </c>
      <c r="I94" s="2">
        <v>0</v>
      </c>
      <c r="J94" s="1">
        <v>45915.379629629628</v>
      </c>
    </row>
    <row r="95" spans="1:10" x14ac:dyDescent="0.2">
      <c r="A95" s="4" t="s">
        <v>1</v>
      </c>
      <c r="B95" s="3" t="str">
        <f>HYPERLINK("https://otsuka-europe-crm.veevavault.com/ui/#object/approved_document__v/V5OZ025E82TG4YX", "NORDICS - HCP Email - Sweden - June 2025")</f>
        <v>NORDICS - HCP Email - Sweden - June 2025</v>
      </c>
      <c r="C95" s="3" t="str">
        <f>HYPERLINK("https://otsuka-europe-crm.veevavault.com/ui/#object/sent_email__v/VBLZ025E82GLO7O", "SE-000257825")</f>
        <v>SE-000257825</v>
      </c>
      <c r="D95" s="1" t="s">
        <v>0</v>
      </c>
      <c r="E95" s="2">
        <v>0</v>
      </c>
      <c r="F95" s="2">
        <v>0</v>
      </c>
      <c r="G95" s="2">
        <v>0</v>
      </c>
      <c r="H95" s="1" t="s">
        <v>0</v>
      </c>
      <c r="I95" s="2">
        <v>0</v>
      </c>
      <c r="J95" s="1">
        <v>45915.377824074072</v>
      </c>
    </row>
    <row r="96" spans="1:10" x14ac:dyDescent="0.2">
      <c r="A96" s="4" t="s">
        <v>1</v>
      </c>
      <c r="B96" s="3" t="str">
        <f>HYPERLINK("https://otsuka-europe-crm.veevavault.com/ui/#object/approved_document__v/V5OZ025E82TG4YX", "NORDICS - HCP Email - Sweden - June 2025")</f>
        <v>NORDICS - HCP Email - Sweden - June 2025</v>
      </c>
      <c r="C96" s="3" t="str">
        <f>HYPERLINK("https://otsuka-europe-crm.veevavault.com/ui/#object/sent_email__v/VBLZ025E82GLO7Q", "SE-000257827")</f>
        <v>SE-000257827</v>
      </c>
      <c r="D96" s="1" t="s">
        <v>0</v>
      </c>
      <c r="E96" s="2">
        <v>0</v>
      </c>
      <c r="F96" s="2">
        <v>0</v>
      </c>
      <c r="G96" s="2">
        <v>0</v>
      </c>
      <c r="H96" s="1" t="s">
        <v>0</v>
      </c>
      <c r="I96" s="2">
        <v>0</v>
      </c>
      <c r="J96" s="1">
        <v>45915.378738425927</v>
      </c>
    </row>
    <row r="97" spans="1:10" x14ac:dyDescent="0.2">
      <c r="A97" s="4" t="s">
        <v>1</v>
      </c>
      <c r="B97" s="3" t="str">
        <f>HYPERLINK("https://otsuka-europe-crm.veevavault.com/ui/#object/approved_document__v/V5OZ025E82TG4YX", "NORDICS - HCP Email - Sweden - June 2025")</f>
        <v>NORDICS - HCP Email - Sweden - June 2025</v>
      </c>
      <c r="C97" s="3" t="str">
        <f>HYPERLINK("https://otsuka-europe-crm.veevavault.com/ui/#object/sent_email__v/VBLZ025E82GLO7R", "SE-000257828")</f>
        <v>SE-000257828</v>
      </c>
      <c r="D97" s="1">
        <v>45916.316342592596</v>
      </c>
      <c r="E97" s="2">
        <v>1</v>
      </c>
      <c r="F97" s="2">
        <v>2</v>
      </c>
      <c r="G97" s="2">
        <v>0</v>
      </c>
      <c r="H97" s="1" t="s">
        <v>0</v>
      </c>
      <c r="I97" s="2">
        <v>0</v>
      </c>
      <c r="J97" s="1">
        <v>45915.378819444442</v>
      </c>
    </row>
    <row r="98" spans="1:10" x14ac:dyDescent="0.2">
      <c r="A98" s="4" t="s">
        <v>1</v>
      </c>
      <c r="B98" s="3" t="str">
        <f>HYPERLINK("https://otsuka-europe-crm.veevavault.com/ui/#object/approved_document__v/V5OZ025E82TG4YX", "NORDICS - HCP Email - Sweden - June 2025")</f>
        <v>NORDICS - HCP Email - Sweden - June 2025</v>
      </c>
      <c r="C98" s="3" t="str">
        <f>HYPERLINK("https://otsuka-europe-crm.veevavault.com/ui/#object/sent_email__v/VBLZ025E82GLO7S", "SE-000257829")</f>
        <v>SE-000257829</v>
      </c>
      <c r="D98" s="1" t="s">
        <v>0</v>
      </c>
      <c r="E98" s="2">
        <v>0</v>
      </c>
      <c r="F98" s="2">
        <v>0</v>
      </c>
      <c r="G98" s="2">
        <v>0</v>
      </c>
      <c r="H98" s="1" t="s">
        <v>0</v>
      </c>
      <c r="I98" s="2">
        <v>0</v>
      </c>
      <c r="J98" s="1">
        <v>45915.379189814812</v>
      </c>
    </row>
    <row r="99" spans="1:10" x14ac:dyDescent="0.2">
      <c r="A99" s="4" t="s">
        <v>1</v>
      </c>
      <c r="B99" s="3" t="str">
        <f>HYPERLINK("https://otsuka-europe-crm.veevavault.com/ui/#object/approved_document__v/V5OZ025E82TG4YX", "NORDICS - HCP Email - Sweden - June 2025")</f>
        <v>NORDICS - HCP Email - Sweden - June 2025</v>
      </c>
      <c r="C99" s="3" t="str">
        <f>HYPERLINK("https://otsuka-europe-crm.veevavault.com/ui/#object/sent_email__v/VBLZ025E82GLO7V", "SE-000257832")</f>
        <v>SE-000257832</v>
      </c>
      <c r="D99" s="1" t="s">
        <v>0</v>
      </c>
      <c r="E99" s="2">
        <v>0</v>
      </c>
      <c r="F99" s="2">
        <v>0</v>
      </c>
      <c r="G99" s="2">
        <v>0</v>
      </c>
      <c r="H99" s="1" t="s">
        <v>0</v>
      </c>
      <c r="I99" s="2">
        <v>0</v>
      </c>
      <c r="J99" s="1">
        <v>45915.378460648149</v>
      </c>
    </row>
    <row r="100" spans="1:10" x14ac:dyDescent="0.2">
      <c r="A100" s="4" t="s">
        <v>1</v>
      </c>
      <c r="B100" s="3" t="str">
        <f>HYPERLINK("https://otsuka-europe-crm.veevavault.com/ui/#object/approved_document__v/V5OZ025E82TG4YX", "NORDICS - HCP Email - Sweden - June 2025")</f>
        <v>NORDICS - HCP Email - Sweden - June 2025</v>
      </c>
      <c r="C100" s="3" t="str">
        <f>HYPERLINK("https://otsuka-europe-crm.veevavault.com/ui/#object/sent_email__v/VBLZ025E82GLO7W", "SE-000257833")</f>
        <v>SE-000257833</v>
      </c>
      <c r="D100" s="1" t="s">
        <v>0</v>
      </c>
      <c r="E100" s="2">
        <v>0</v>
      </c>
      <c r="F100" s="2">
        <v>0</v>
      </c>
      <c r="G100" s="2">
        <v>0</v>
      </c>
      <c r="H100" s="1" t="s">
        <v>0</v>
      </c>
      <c r="I100" s="2">
        <v>0</v>
      </c>
      <c r="J100" s="1">
        <v>45915.379467592589</v>
      </c>
    </row>
    <row r="101" spans="1:10" x14ac:dyDescent="0.2">
      <c r="A101" s="4" t="s">
        <v>1</v>
      </c>
      <c r="B101" s="3" t="str">
        <f>HYPERLINK("https://otsuka-europe-crm.veevavault.com/ui/#object/approved_document__v/V5OZ025E82TG4YX", "NORDICS - HCP Email - Sweden - June 2025")</f>
        <v>NORDICS - HCP Email - Sweden - June 2025</v>
      </c>
      <c r="C101" s="3" t="str">
        <f>HYPERLINK("https://otsuka-europe-crm.veevavault.com/ui/#object/sent_email__v/VBLZ025E82GLO7X", "SE-000257834")</f>
        <v>SE-000257834</v>
      </c>
      <c r="D101" s="1" t="s">
        <v>0</v>
      </c>
      <c r="E101" s="2">
        <v>0</v>
      </c>
      <c r="F101" s="2">
        <v>0</v>
      </c>
      <c r="G101" s="2">
        <v>0</v>
      </c>
      <c r="H101" s="1" t="s">
        <v>0</v>
      </c>
      <c r="I101" s="2">
        <v>0</v>
      </c>
      <c r="J101" s="1">
        <v>45915.379733796297</v>
      </c>
    </row>
    <row r="102" spans="1:10" x14ac:dyDescent="0.2">
      <c r="A102" s="4" t="s">
        <v>1</v>
      </c>
      <c r="B102" s="3" t="str">
        <f>HYPERLINK("https://otsuka-europe-crm.veevavault.com/ui/#object/approved_document__v/V5OZ025E82TG4YX", "NORDICS - HCP Email - Sweden - June 2025")</f>
        <v>NORDICS - HCP Email - Sweden - June 2025</v>
      </c>
      <c r="C102" s="3" t="str">
        <f>HYPERLINK("https://otsuka-europe-crm.veevavault.com/ui/#object/sent_email__v/VBLZ025E82GLO7Y", "SE-000257835")</f>
        <v>SE-000257835</v>
      </c>
      <c r="D102" s="1" t="s">
        <v>0</v>
      </c>
      <c r="E102" s="2">
        <v>0</v>
      </c>
      <c r="F102" s="2">
        <v>0</v>
      </c>
      <c r="G102" s="2">
        <v>0</v>
      </c>
      <c r="H102" s="1" t="s">
        <v>0</v>
      </c>
      <c r="I102" s="2">
        <v>0</v>
      </c>
      <c r="J102" s="1">
        <v>45915.37740740741</v>
      </c>
    </row>
    <row r="103" spans="1:10" x14ac:dyDescent="0.2">
      <c r="A103" s="4" t="s">
        <v>1</v>
      </c>
      <c r="B103" s="3" t="str">
        <f>HYPERLINK("https://otsuka-europe-crm.veevavault.com/ui/#object/approved_document__v/V5OZ025E82TG4YX", "NORDICS - HCP Email - Sweden - June 2025")</f>
        <v>NORDICS - HCP Email - Sweden - June 2025</v>
      </c>
      <c r="C103" s="3" t="str">
        <f>HYPERLINK("https://otsuka-europe-crm.veevavault.com/ui/#object/sent_email__v/VBLZ025E82GLO7Z", "SE-000257836")</f>
        <v>SE-000257836</v>
      </c>
      <c r="D103" s="1" t="s">
        <v>0</v>
      </c>
      <c r="E103" s="2">
        <v>0</v>
      </c>
      <c r="F103" s="2">
        <v>0</v>
      </c>
      <c r="G103" s="2">
        <v>0</v>
      </c>
      <c r="H103" s="1" t="s">
        <v>0</v>
      </c>
      <c r="I103" s="2">
        <v>0</v>
      </c>
      <c r="J103" s="1">
        <v>45915.37804398148</v>
      </c>
    </row>
    <row r="104" spans="1:10" x14ac:dyDescent="0.2">
      <c r="A104" s="4" t="s">
        <v>1</v>
      </c>
      <c r="B104" s="3" t="str">
        <f>HYPERLINK("https://otsuka-europe-crm.veevavault.com/ui/#object/approved_document__v/V5OZ025E82TG4YX", "NORDICS - HCP Email - Sweden - June 2025")</f>
        <v>NORDICS - HCP Email - Sweden - June 2025</v>
      </c>
      <c r="C104" s="3" t="str">
        <f>HYPERLINK("https://otsuka-europe-crm.veevavault.com/ui/#object/sent_email__v/VBLZ025E82GLO80", "SE-000257837")</f>
        <v>SE-000257837</v>
      </c>
      <c r="D104" s="1">
        <v>45915.378298611111</v>
      </c>
      <c r="E104" s="2">
        <v>1</v>
      </c>
      <c r="F104" s="2">
        <v>1</v>
      </c>
      <c r="G104" s="2">
        <v>0</v>
      </c>
      <c r="H104" s="1" t="s">
        <v>0</v>
      </c>
      <c r="I104" s="2">
        <v>0</v>
      </c>
      <c r="J104" s="1">
        <v>45915.378171296295</v>
      </c>
    </row>
    <row r="105" spans="1:10" x14ac:dyDescent="0.2">
      <c r="A105" s="4" t="s">
        <v>1</v>
      </c>
      <c r="B105" s="3" t="str">
        <f>HYPERLINK("https://otsuka-europe-crm.veevavault.com/ui/#object/approved_document__v/V5OZ025E82TG4YX", "NORDICS - HCP Email - Sweden - June 2025")</f>
        <v>NORDICS - HCP Email - Sweden - June 2025</v>
      </c>
      <c r="C105" s="3" t="str">
        <f>HYPERLINK("https://otsuka-europe-crm.veevavault.com/ui/#object/sent_email__v/VBLZ025E82GLO81", "SE-000257838")</f>
        <v>SE-000257838</v>
      </c>
      <c r="D105" s="1">
        <v>45915.581655092596</v>
      </c>
      <c r="E105" s="2">
        <v>1</v>
      </c>
      <c r="F105" s="2">
        <v>1</v>
      </c>
      <c r="G105" s="2">
        <v>1</v>
      </c>
      <c r="H105" s="1">
        <v>45915.581979166665</v>
      </c>
      <c r="I105" s="2">
        <v>1</v>
      </c>
      <c r="J105" s="1">
        <v>45915.379062499997</v>
      </c>
    </row>
    <row r="106" spans="1:10" x14ac:dyDescent="0.2">
      <c r="A106" s="4" t="s">
        <v>1</v>
      </c>
      <c r="B106" s="3" t="str">
        <f>HYPERLINK("https://otsuka-europe-crm.veevavault.com/ui/#object/approved_document__v/V5OZ025E82TG4YX", "NORDICS - HCP Email - Sweden - June 2025")</f>
        <v>NORDICS - HCP Email - Sweden - June 2025</v>
      </c>
      <c r="C106" s="3" t="str">
        <f>HYPERLINK("https://otsuka-europe-crm.veevavault.com/ui/#object/sent_email__v/VBLZ025E82GLO82", "SE-000257839")</f>
        <v>SE-000257839</v>
      </c>
      <c r="D106" s="1" t="s">
        <v>0</v>
      </c>
      <c r="E106" s="2">
        <v>0</v>
      </c>
      <c r="F106" s="2">
        <v>0</v>
      </c>
      <c r="G106" s="2">
        <v>0</v>
      </c>
      <c r="H106" s="1" t="s">
        <v>0</v>
      </c>
      <c r="I106" s="2">
        <v>0</v>
      </c>
      <c r="J106" s="1">
        <v>45915.379016203704</v>
      </c>
    </row>
    <row r="107" spans="1:10" x14ac:dyDescent="0.2">
      <c r="A107" s="4" t="s">
        <v>1</v>
      </c>
      <c r="B107" s="3" t="str">
        <f>HYPERLINK("https://otsuka-europe-crm.veevavault.com/ui/#object/approved_document__v/V5OZ025E82TG4YX", "NORDICS - HCP Email - Sweden - June 2025")</f>
        <v>NORDICS - HCP Email - Sweden - June 2025</v>
      </c>
      <c r="C107" s="3" t="str">
        <f>HYPERLINK("https://otsuka-europe-crm.veevavault.com/ui/#object/sent_email__v/VBLZ025E82GLO83", "SE-000257840")</f>
        <v>SE-000257840</v>
      </c>
      <c r="D107" s="1" t="s">
        <v>0</v>
      </c>
      <c r="E107" s="2">
        <v>0</v>
      </c>
      <c r="F107" s="2">
        <v>0</v>
      </c>
      <c r="G107" s="2">
        <v>0</v>
      </c>
      <c r="H107" s="1" t="s">
        <v>0</v>
      </c>
      <c r="I107" s="2">
        <v>0</v>
      </c>
      <c r="J107" s="1">
        <v>45915.377546296295</v>
      </c>
    </row>
    <row r="108" spans="1:10" x14ac:dyDescent="0.2">
      <c r="A108" s="4" t="s">
        <v>1</v>
      </c>
      <c r="B108" s="3" t="str">
        <f>HYPERLINK("https://otsuka-europe-crm.veevavault.com/ui/#object/approved_document__v/V5OZ025E82TG4YX", "NORDICS - HCP Email - Sweden - June 2025")</f>
        <v>NORDICS - HCP Email - Sweden - June 2025</v>
      </c>
      <c r="C108" s="3" t="str">
        <f>HYPERLINK("https://otsuka-europe-crm.veevavault.com/ui/#object/sent_email__v/VBLZ025E82GLO84", "SE-000257841")</f>
        <v>SE-000257841</v>
      </c>
      <c r="D108" s="1" t="s">
        <v>0</v>
      </c>
      <c r="E108" s="2">
        <v>0</v>
      </c>
      <c r="F108" s="2">
        <v>0</v>
      </c>
      <c r="G108" s="2">
        <v>0</v>
      </c>
      <c r="H108" s="1" t="s">
        <v>0</v>
      </c>
      <c r="I108" s="2">
        <v>0</v>
      </c>
      <c r="J108" s="1">
        <v>45915.37777777778</v>
      </c>
    </row>
    <row r="109" spans="1:10" x14ac:dyDescent="0.2">
      <c r="A109" s="4" t="s">
        <v>1</v>
      </c>
      <c r="B109" s="3" t="str">
        <f>HYPERLINK("https://otsuka-europe-crm.veevavault.com/ui/#object/approved_document__v/V5OZ025E82TG4YX", "NORDICS - HCP Email - Sweden - June 2025")</f>
        <v>NORDICS - HCP Email - Sweden - June 2025</v>
      </c>
      <c r="C109" s="3" t="str">
        <f>HYPERLINK("https://otsuka-europe-crm.veevavault.com/ui/#object/sent_email__v/VBLZ025E82GLO85", "SE-000257842")</f>
        <v>SE-000257842</v>
      </c>
      <c r="D109" s="1" t="s">
        <v>0</v>
      </c>
      <c r="E109" s="2">
        <v>0</v>
      </c>
      <c r="F109" s="2">
        <v>0</v>
      </c>
      <c r="G109" s="2">
        <v>0</v>
      </c>
      <c r="H109" s="1" t="s">
        <v>0</v>
      </c>
      <c r="I109" s="2">
        <v>0</v>
      </c>
      <c r="J109" s="1">
        <v>45915.37840277778</v>
      </c>
    </row>
    <row r="110" spans="1:10" x14ac:dyDescent="0.2">
      <c r="A110" s="4" t="s">
        <v>1</v>
      </c>
      <c r="B110" s="3" t="str">
        <f>HYPERLINK("https://otsuka-europe-crm.veevavault.com/ui/#object/approved_document__v/V5OZ025E82TG4YX", "NORDICS - HCP Email - Sweden - June 2025")</f>
        <v>NORDICS - HCP Email - Sweden - June 2025</v>
      </c>
      <c r="C110" s="3" t="str">
        <f>HYPERLINK("https://otsuka-europe-crm.veevavault.com/ui/#object/sent_email__v/VBLZ025E82GLO86", "SE-000257843")</f>
        <v>SE-000257843</v>
      </c>
      <c r="D110" s="1" t="s">
        <v>0</v>
      </c>
      <c r="E110" s="2">
        <v>0</v>
      </c>
      <c r="F110" s="2">
        <v>0</v>
      </c>
      <c r="G110" s="2">
        <v>0</v>
      </c>
      <c r="H110" s="1" t="s">
        <v>0</v>
      </c>
      <c r="I110" s="2">
        <v>0</v>
      </c>
      <c r="J110" s="1">
        <v>45915.379050925927</v>
      </c>
    </row>
    <row r="111" spans="1:10" x14ac:dyDescent="0.2">
      <c r="A111" s="4" t="s">
        <v>1</v>
      </c>
      <c r="B111" s="3" t="str">
        <f>HYPERLINK("https://otsuka-europe-crm.veevavault.com/ui/#object/approved_document__v/V5OZ025E82TG4YX", "NORDICS - HCP Email - Sweden - June 2025")</f>
        <v>NORDICS - HCP Email - Sweden - June 2025</v>
      </c>
      <c r="C111" s="3" t="str">
        <f>HYPERLINK("https://otsuka-europe-crm.veevavault.com/ui/#object/sent_email__v/VBLZ025E82GLO87", "SE-000257844")</f>
        <v>SE-000257844</v>
      </c>
      <c r="D111" s="1" t="s">
        <v>0</v>
      </c>
      <c r="E111" s="2">
        <v>0</v>
      </c>
      <c r="F111" s="2">
        <v>0</v>
      </c>
      <c r="G111" s="2">
        <v>0</v>
      </c>
      <c r="H111" s="1" t="s">
        <v>0</v>
      </c>
      <c r="I111" s="2">
        <v>0</v>
      </c>
      <c r="J111" s="1">
        <v>45915.377592592595</v>
      </c>
    </row>
    <row r="112" spans="1:10" x14ac:dyDescent="0.2">
      <c r="A112" s="4" t="s">
        <v>1</v>
      </c>
      <c r="B112" s="3" t="str">
        <f>HYPERLINK("https://otsuka-europe-crm.veevavault.com/ui/#object/approved_document__v/V5OZ025E82TG4YX", "NORDICS - HCP Email - Sweden - June 2025")</f>
        <v>NORDICS - HCP Email - Sweden - June 2025</v>
      </c>
      <c r="C112" s="3" t="str">
        <f>HYPERLINK("https://otsuka-europe-crm.veevavault.com/ui/#object/sent_email__v/VBLZ025E82GLO88", "SE-000257845")</f>
        <v>SE-000257845</v>
      </c>
      <c r="D112" s="1" t="s">
        <v>0</v>
      </c>
      <c r="E112" s="2">
        <v>0</v>
      </c>
      <c r="F112" s="2">
        <v>0</v>
      </c>
      <c r="G112" s="2">
        <v>0</v>
      </c>
      <c r="H112" s="1" t="s">
        <v>0</v>
      </c>
      <c r="I112" s="2">
        <v>0</v>
      </c>
      <c r="J112" s="1">
        <v>45915.377743055556</v>
      </c>
    </row>
    <row r="113" spans="1:10" x14ac:dyDescent="0.2">
      <c r="A113" s="4" t="s">
        <v>1</v>
      </c>
      <c r="B113" s="3" t="str">
        <f>HYPERLINK("https://otsuka-europe-crm.veevavault.com/ui/#object/approved_document__v/V5OZ025E82TG4YX", "NORDICS - HCP Email - Sweden - June 2025")</f>
        <v>NORDICS - HCP Email - Sweden - June 2025</v>
      </c>
      <c r="C113" s="3" t="str">
        <f>HYPERLINK("https://otsuka-europe-crm.veevavault.com/ui/#object/sent_email__v/VBLZ025E82GLO89", "SE-000257846")</f>
        <v>SE-000257846</v>
      </c>
      <c r="D113" s="1">
        <v>45915.911759259259</v>
      </c>
      <c r="E113" s="2">
        <v>1</v>
      </c>
      <c r="F113" s="2">
        <v>1</v>
      </c>
      <c r="G113" s="2">
        <v>0</v>
      </c>
      <c r="H113" s="1" t="s">
        <v>0</v>
      </c>
      <c r="I113" s="2">
        <v>0</v>
      </c>
      <c r="J113" s="1">
        <v>45915.37840277778</v>
      </c>
    </row>
    <row r="114" spans="1:10" x14ac:dyDescent="0.2">
      <c r="A114" s="4" t="s">
        <v>1</v>
      </c>
      <c r="B114" s="3" t="str">
        <f>HYPERLINK("https://otsuka-europe-crm.veevavault.com/ui/#object/approved_document__v/V5OZ025E82TG4YX", "NORDICS - HCP Email - Sweden - June 2025")</f>
        <v>NORDICS - HCP Email - Sweden - June 2025</v>
      </c>
      <c r="C114" s="3" t="str">
        <f>HYPERLINK("https://otsuka-europe-crm.veevavault.com/ui/#object/sent_email__v/VBLZ025E82GLO8A", "SE-000257847")</f>
        <v>SE-000257847</v>
      </c>
      <c r="D114" s="1" t="s">
        <v>0</v>
      </c>
      <c r="E114" s="2">
        <v>0</v>
      </c>
      <c r="F114" s="2">
        <v>0</v>
      </c>
      <c r="G114" s="2">
        <v>0</v>
      </c>
      <c r="H114" s="1" t="s">
        <v>0</v>
      </c>
      <c r="I114" s="2">
        <v>0</v>
      </c>
      <c r="J114" s="1">
        <v>45915.37872685185</v>
      </c>
    </row>
    <row r="115" spans="1:10" x14ac:dyDescent="0.2">
      <c r="A115" s="4" t="s">
        <v>1</v>
      </c>
      <c r="B115" s="3" t="str">
        <f>HYPERLINK("https://otsuka-europe-crm.veevavault.com/ui/#object/approved_document__v/V5OZ025E82TG4YX", "NORDICS - HCP Email - Sweden - June 2025")</f>
        <v>NORDICS - HCP Email - Sweden - June 2025</v>
      </c>
      <c r="C115" s="3" t="str">
        <f>HYPERLINK("https://otsuka-europe-crm.veevavault.com/ui/#object/sent_email__v/VBLZ025E82GLO8B", "SE-000257848")</f>
        <v>SE-000257848</v>
      </c>
      <c r="D115" s="1" t="s">
        <v>0</v>
      </c>
      <c r="E115" s="2">
        <v>0</v>
      </c>
      <c r="F115" s="2">
        <v>0</v>
      </c>
      <c r="G115" s="2">
        <v>0</v>
      </c>
      <c r="H115" s="1" t="s">
        <v>0</v>
      </c>
      <c r="I115" s="2">
        <v>0</v>
      </c>
      <c r="J115" s="1">
        <v>45915.379490740743</v>
      </c>
    </row>
    <row r="116" spans="1:10" x14ac:dyDescent="0.2">
      <c r="A116" s="4" t="s">
        <v>1</v>
      </c>
      <c r="B116" s="3" t="str">
        <f>HYPERLINK("https://otsuka-europe-crm.veevavault.com/ui/#object/approved_document__v/V5OZ025E82TG4YX", "NORDICS - HCP Email - Sweden - June 2025")</f>
        <v>NORDICS - HCP Email - Sweden - June 2025</v>
      </c>
      <c r="C116" s="3" t="str">
        <f>HYPERLINK("https://otsuka-europe-crm.veevavault.com/ui/#object/sent_email__v/VBLZ025E82GLO8C", "SE-000257849")</f>
        <v>SE-000257849</v>
      </c>
      <c r="D116" s="1">
        <v>45929.846342592595</v>
      </c>
      <c r="E116" s="2">
        <v>1</v>
      </c>
      <c r="F116" s="2">
        <v>2</v>
      </c>
      <c r="G116" s="2">
        <v>1</v>
      </c>
      <c r="H116" s="1">
        <v>45929.846666666665</v>
      </c>
      <c r="I116" s="2">
        <v>1</v>
      </c>
      <c r="J116" s="1">
        <v>45915.379791666666</v>
      </c>
    </row>
    <row r="117" spans="1:10" x14ac:dyDescent="0.2">
      <c r="A117" s="4" t="s">
        <v>1</v>
      </c>
      <c r="B117" s="3" t="str">
        <f>HYPERLINK("https://otsuka-europe-crm.veevavault.com/ui/#object/approved_document__v/V5OZ025E82TG4YX", "NORDICS - HCP Email - Sweden - June 2025")</f>
        <v>NORDICS - HCP Email - Sweden - June 2025</v>
      </c>
      <c r="C117" s="3" t="str">
        <f>HYPERLINK("https://otsuka-europe-crm.veevavault.com/ui/#object/sent_email__v/VBLZ025E82GLO8D", "SE-000257850")</f>
        <v>SE-000257850</v>
      </c>
      <c r="D117" s="1" t="s">
        <v>0</v>
      </c>
      <c r="E117" s="2">
        <v>0</v>
      </c>
      <c r="F117" s="2">
        <v>0</v>
      </c>
      <c r="G117" s="2">
        <v>0</v>
      </c>
      <c r="H117" s="1" t="s">
        <v>0</v>
      </c>
      <c r="I117" s="2">
        <v>0</v>
      </c>
      <c r="J117" s="1">
        <v>45915.377430555556</v>
      </c>
    </row>
    <row r="118" spans="1:10" x14ac:dyDescent="0.2">
      <c r="A118" s="4" t="s">
        <v>1</v>
      </c>
      <c r="B118" s="3" t="str">
        <f>HYPERLINK("https://otsuka-europe-crm.veevavault.com/ui/#object/approved_document__v/V5OZ025E82TG4YX", "NORDICS - HCP Email - Sweden - June 2025")</f>
        <v>NORDICS - HCP Email - Sweden - June 2025</v>
      </c>
      <c r="C118" s="3" t="str">
        <f>HYPERLINK("https://otsuka-europe-crm.veevavault.com/ui/#object/sent_email__v/VBLZ025E82GLO8E", "SE-000257851")</f>
        <v>SE-000257851</v>
      </c>
      <c r="D118" s="1">
        <v>45915.720613425925</v>
      </c>
      <c r="E118" s="2">
        <v>1</v>
      </c>
      <c r="F118" s="2">
        <v>2</v>
      </c>
      <c r="G118" s="2">
        <v>0</v>
      </c>
      <c r="H118" s="1" t="s">
        <v>0</v>
      </c>
      <c r="I118" s="2">
        <v>0</v>
      </c>
      <c r="J118" s="1">
        <v>45915.37804398148</v>
      </c>
    </row>
    <row r="119" spans="1:10" x14ac:dyDescent="0.2">
      <c r="A119" s="4" t="s">
        <v>1</v>
      </c>
      <c r="B119" s="3" t="str">
        <f>HYPERLINK("https://otsuka-europe-crm.veevavault.com/ui/#object/approved_document__v/V5OZ025E82TG4YX", "NORDICS - HCP Email - Sweden - June 2025")</f>
        <v>NORDICS - HCP Email - Sweden - June 2025</v>
      </c>
      <c r="C119" s="3" t="str">
        <f>HYPERLINK("https://otsuka-europe-crm.veevavault.com/ui/#object/sent_email__v/VBLZ025E82GLO8F", "SE-000257852")</f>
        <v>SE-000257852</v>
      </c>
      <c r="D119" s="1" t="s">
        <v>0</v>
      </c>
      <c r="E119" s="2">
        <v>0</v>
      </c>
      <c r="F119" s="2">
        <v>0</v>
      </c>
      <c r="G119" s="2">
        <v>0</v>
      </c>
      <c r="H119" s="1" t="s">
        <v>0</v>
      </c>
      <c r="I119" s="2">
        <v>0</v>
      </c>
      <c r="J119" s="1">
        <v>45915.378229166665</v>
      </c>
    </row>
    <row r="120" spans="1:10" x14ac:dyDescent="0.2">
      <c r="A120" s="4" t="s">
        <v>1</v>
      </c>
      <c r="B120" s="3" t="str">
        <f>HYPERLINK("https://otsuka-europe-crm.veevavault.com/ui/#object/approved_document__v/V5OZ025E82TG4YX", "NORDICS - HCP Email - Sweden - June 2025")</f>
        <v>NORDICS - HCP Email - Sweden - June 2025</v>
      </c>
      <c r="C120" s="3" t="str">
        <f>HYPERLINK("https://otsuka-europe-crm.veevavault.com/ui/#object/sent_email__v/VBLZ025E82GLO8G", "SE-000257853")</f>
        <v>SE-000257853</v>
      </c>
      <c r="D120" s="1" t="s">
        <v>0</v>
      </c>
      <c r="E120" s="2">
        <v>0</v>
      </c>
      <c r="F120" s="2">
        <v>0</v>
      </c>
      <c r="G120" s="2">
        <v>0</v>
      </c>
      <c r="H120" s="1" t="s">
        <v>0</v>
      </c>
      <c r="I120" s="2">
        <v>0</v>
      </c>
      <c r="J120" s="1">
        <v>45915.378958333335</v>
      </c>
    </row>
    <row r="121" spans="1:10" x14ac:dyDescent="0.2">
      <c r="A121" s="4" t="s">
        <v>1</v>
      </c>
      <c r="B121" s="3" t="str">
        <f>HYPERLINK("https://otsuka-europe-crm.veevavault.com/ui/#object/approved_document__v/V5OZ025E82TG4YX", "NORDICS - HCP Email - Sweden - June 2025")</f>
        <v>NORDICS - HCP Email - Sweden - June 2025</v>
      </c>
      <c r="C121" s="3" t="str">
        <f>HYPERLINK("https://otsuka-europe-crm.veevavault.com/ui/#object/sent_email__v/VBLZ025E82GLO8H", "SE-000257854")</f>
        <v>SE-000257854</v>
      </c>
      <c r="D121" s="1" t="s">
        <v>0</v>
      </c>
      <c r="E121" s="2">
        <v>0</v>
      </c>
      <c r="F121" s="2">
        <v>0</v>
      </c>
      <c r="G121" s="2">
        <v>0</v>
      </c>
      <c r="H121" s="1" t="s">
        <v>0</v>
      </c>
      <c r="I121" s="2">
        <v>0</v>
      </c>
      <c r="J121" s="1">
        <v>45915.379050925927</v>
      </c>
    </row>
    <row r="122" spans="1:10" x14ac:dyDescent="0.2">
      <c r="A122" s="4" t="s">
        <v>1</v>
      </c>
      <c r="B122" s="3" t="str">
        <f>HYPERLINK("https://otsuka-europe-crm.veevavault.com/ui/#object/approved_document__v/V5OZ025E82TG4YX", "NORDICS - HCP Email - Sweden - June 2025")</f>
        <v>NORDICS - HCP Email - Sweden - June 2025</v>
      </c>
      <c r="C122" s="3" t="str">
        <f>HYPERLINK("https://otsuka-europe-crm.veevavault.com/ui/#object/sent_email__v/VBLZ025E82GLO8I", "SE-000257855")</f>
        <v>SE-000257855</v>
      </c>
      <c r="D122" s="1" t="s">
        <v>0</v>
      </c>
      <c r="E122" s="2">
        <v>0</v>
      </c>
      <c r="F122" s="2">
        <v>0</v>
      </c>
      <c r="G122" s="2">
        <v>0</v>
      </c>
      <c r="H122" s="1" t="s">
        <v>0</v>
      </c>
      <c r="I122" s="2">
        <v>0</v>
      </c>
      <c r="J122" s="1">
        <v>45915.377743055556</v>
      </c>
    </row>
    <row r="123" spans="1:10" x14ac:dyDescent="0.2">
      <c r="A123" s="4" t="s">
        <v>1</v>
      </c>
      <c r="B123" s="3" t="str">
        <f>HYPERLINK("https://otsuka-europe-crm.veevavault.com/ui/#object/approved_document__v/V5OZ025E82TG4YX", "NORDICS - HCP Email - Sweden - June 2025")</f>
        <v>NORDICS - HCP Email - Sweden - June 2025</v>
      </c>
      <c r="C123" s="3" t="str">
        <f>HYPERLINK("https://otsuka-europe-crm.veevavault.com/ui/#object/sent_email__v/VBLZ025E82GLO8J", "SE-000257856")</f>
        <v>SE-000257856</v>
      </c>
      <c r="D123" s="1" t="s">
        <v>0</v>
      </c>
      <c r="E123" s="2">
        <v>0</v>
      </c>
      <c r="F123" s="2">
        <v>0</v>
      </c>
      <c r="G123" s="2">
        <v>0</v>
      </c>
      <c r="H123" s="1" t="s">
        <v>0</v>
      </c>
      <c r="I123" s="2">
        <v>0</v>
      </c>
      <c r="J123" s="1">
        <v>45915.37773148148</v>
      </c>
    </row>
    <row r="124" spans="1:10" x14ac:dyDescent="0.2">
      <c r="A124" s="4" t="s">
        <v>1</v>
      </c>
      <c r="B124" s="3" t="str">
        <f>HYPERLINK("https://otsuka-europe-crm.veevavault.com/ui/#object/approved_document__v/V5OZ025E82TG4YX", "NORDICS - HCP Email - Sweden - June 2025")</f>
        <v>NORDICS - HCP Email - Sweden - June 2025</v>
      </c>
      <c r="C124" s="3" t="str">
        <f>HYPERLINK("https://otsuka-europe-crm.veevavault.com/ui/#object/sent_email__v/VBLZ025E82GLO8K", "SE-000257857")</f>
        <v>SE-000257857</v>
      </c>
      <c r="D124" s="1" t="s">
        <v>0</v>
      </c>
      <c r="E124" s="2">
        <v>0</v>
      </c>
      <c r="F124" s="2">
        <v>0</v>
      </c>
      <c r="G124" s="2">
        <v>0</v>
      </c>
      <c r="H124" s="1" t="s">
        <v>0</v>
      </c>
      <c r="I124" s="2">
        <v>0</v>
      </c>
      <c r="J124" s="1">
        <v>45915.378506944442</v>
      </c>
    </row>
    <row r="125" spans="1:10" x14ac:dyDescent="0.2">
      <c r="A125" s="4" t="s">
        <v>1</v>
      </c>
      <c r="B125" s="3" t="str">
        <f>HYPERLINK("https://otsuka-europe-crm.veevavault.com/ui/#object/approved_document__v/V5OZ025E82TG4YX", "NORDICS - HCP Email - Sweden - June 2025")</f>
        <v>NORDICS - HCP Email - Sweden - June 2025</v>
      </c>
      <c r="C125" s="3" t="str">
        <f>HYPERLINK("https://otsuka-europe-crm.veevavault.com/ui/#object/sent_email__v/VBLZ025E82GLO8L", "SE-000257858")</f>
        <v>SE-000257858</v>
      </c>
      <c r="D125" s="1" t="s">
        <v>0</v>
      </c>
      <c r="E125" s="2">
        <v>0</v>
      </c>
      <c r="F125" s="2">
        <v>0</v>
      </c>
      <c r="G125" s="2">
        <v>0</v>
      </c>
      <c r="H125" s="1" t="s">
        <v>0</v>
      </c>
      <c r="I125" s="2">
        <v>0</v>
      </c>
      <c r="J125" s="1">
        <v>45915.378657407404</v>
      </c>
    </row>
    <row r="126" spans="1:10" x14ac:dyDescent="0.2">
      <c r="A126" s="4" t="s">
        <v>1</v>
      </c>
      <c r="B126" s="3" t="str">
        <f>HYPERLINK("https://otsuka-europe-crm.veevavault.com/ui/#object/approved_document__v/V5OZ025E82TG4YX", "NORDICS - HCP Email - Sweden - June 2025")</f>
        <v>NORDICS - HCP Email - Sweden - June 2025</v>
      </c>
      <c r="C126" s="3" t="str">
        <f>HYPERLINK("https://otsuka-europe-crm.veevavault.com/ui/#object/sent_email__v/VBLZ025E82GLO8M", "SE-000257859")</f>
        <v>SE-000257859</v>
      </c>
      <c r="D126" s="1" t="s">
        <v>0</v>
      </c>
      <c r="E126" s="2">
        <v>0</v>
      </c>
      <c r="F126" s="2">
        <v>0</v>
      </c>
      <c r="G126" s="2">
        <v>0</v>
      </c>
      <c r="H126" s="1" t="s">
        <v>0</v>
      </c>
      <c r="I126" s="2">
        <v>0</v>
      </c>
      <c r="J126" s="1">
        <v>45915.37945601852</v>
      </c>
    </row>
    <row r="127" spans="1:10" x14ac:dyDescent="0.2">
      <c r="A127" s="4" t="s">
        <v>1</v>
      </c>
      <c r="B127" s="3" t="str">
        <f>HYPERLINK("https://otsuka-europe-crm.veevavault.com/ui/#object/approved_document__v/V5OZ025E82TG4YX", "NORDICS - HCP Email - Sweden - June 2025")</f>
        <v>NORDICS - HCP Email - Sweden - June 2025</v>
      </c>
      <c r="C127" s="3" t="str">
        <f>HYPERLINK("https://otsuka-europe-crm.veevavault.com/ui/#object/sent_email__v/VBLZ025E82GLO8N", "SE-000257860")</f>
        <v>SE-000257860</v>
      </c>
      <c r="D127" s="1" t="s">
        <v>0</v>
      </c>
      <c r="E127" s="2">
        <v>0</v>
      </c>
      <c r="F127" s="2">
        <v>0</v>
      </c>
      <c r="G127" s="2">
        <v>0</v>
      </c>
      <c r="H127" s="1" t="s">
        <v>0</v>
      </c>
      <c r="I127" s="2">
        <v>0</v>
      </c>
      <c r="J127" s="1">
        <v>45915.379849537036</v>
      </c>
    </row>
    <row r="128" spans="1:10" x14ac:dyDescent="0.2">
      <c r="A128" s="4" t="s">
        <v>1</v>
      </c>
      <c r="B128" s="3" t="str">
        <f>HYPERLINK("https://otsuka-europe-crm.veevavault.com/ui/#object/approved_document__v/V5OZ025E82TG4YX", "NORDICS - HCP Email - Sweden - June 2025")</f>
        <v>NORDICS - HCP Email - Sweden - June 2025</v>
      </c>
      <c r="C128" s="3" t="str">
        <f>HYPERLINK("https://otsuka-europe-crm.veevavault.com/ui/#object/sent_email__v/VBLZ025E82GLO8O", "SE-000257861")</f>
        <v>SE-000257861</v>
      </c>
      <c r="D128" s="1" t="s">
        <v>0</v>
      </c>
      <c r="E128" s="2">
        <v>0</v>
      </c>
      <c r="F128" s="2">
        <v>0</v>
      </c>
      <c r="G128" s="2">
        <v>0</v>
      </c>
      <c r="H128" s="1" t="s">
        <v>0</v>
      </c>
      <c r="I128" s="2">
        <v>0</v>
      </c>
      <c r="J128" s="1">
        <v>45915.37740740741</v>
      </c>
    </row>
    <row r="129" spans="1:10" x14ac:dyDescent="0.2">
      <c r="A129" s="4" t="s">
        <v>1</v>
      </c>
      <c r="B129" s="3" t="str">
        <f>HYPERLINK("https://otsuka-europe-crm.veevavault.com/ui/#object/approved_document__v/V5OZ025E82TG4YX", "NORDICS - HCP Email - Sweden - June 2025")</f>
        <v>NORDICS - HCP Email - Sweden - June 2025</v>
      </c>
      <c r="C129" s="3" t="str">
        <f>HYPERLINK("https://otsuka-europe-crm.veevavault.com/ui/#object/sent_email__v/VBLZ025E82GLO8P", "SE-000257862")</f>
        <v>SE-000257862</v>
      </c>
      <c r="D129" s="1" t="s">
        <v>0</v>
      </c>
      <c r="E129" s="2">
        <v>0</v>
      </c>
      <c r="F129" s="2">
        <v>0</v>
      </c>
      <c r="G129" s="2">
        <v>0</v>
      </c>
      <c r="H129" s="1" t="s">
        <v>0</v>
      </c>
      <c r="I129" s="2">
        <v>0</v>
      </c>
      <c r="J129" s="1">
        <v>45915.378032407411</v>
      </c>
    </row>
    <row r="130" spans="1:10" x14ac:dyDescent="0.2">
      <c r="A130" s="4" t="s">
        <v>1</v>
      </c>
      <c r="B130" s="3" t="str">
        <f>HYPERLINK("https://otsuka-europe-crm.veevavault.com/ui/#object/approved_document__v/V5OZ025E82TG4YX", "NORDICS - HCP Email - Sweden - June 2025")</f>
        <v>NORDICS - HCP Email - Sweden - June 2025</v>
      </c>
      <c r="C130" s="3" t="str">
        <f>HYPERLINK("https://otsuka-europe-crm.veevavault.com/ui/#object/sent_email__v/VBLZ025E82GLO8Q", "SE-000257863")</f>
        <v>SE-000257863</v>
      </c>
      <c r="D130" s="1" t="s">
        <v>0</v>
      </c>
      <c r="E130" s="2">
        <v>0</v>
      </c>
      <c r="F130" s="2">
        <v>0</v>
      </c>
      <c r="G130" s="2">
        <v>0</v>
      </c>
      <c r="H130" s="1" t="s">
        <v>0</v>
      </c>
      <c r="I130" s="2">
        <v>0</v>
      </c>
      <c r="J130" s="1">
        <v>45915.378229166665</v>
      </c>
    </row>
    <row r="131" spans="1:10" x14ac:dyDescent="0.2">
      <c r="A131" s="4" t="s">
        <v>1</v>
      </c>
      <c r="B131" s="3" t="str">
        <f>HYPERLINK("https://otsuka-europe-crm.veevavault.com/ui/#object/approved_document__v/V5OZ025E82TG4YX", "NORDICS - HCP Email - Sweden - June 2025")</f>
        <v>NORDICS - HCP Email - Sweden - June 2025</v>
      </c>
      <c r="C131" s="3" t="str">
        <f>HYPERLINK("https://otsuka-europe-crm.veevavault.com/ui/#object/sent_email__v/VBLZ025E82GLO8R", "SE-000257864")</f>
        <v>SE-000257864</v>
      </c>
      <c r="D131" s="1">
        <v>45915.379155092596</v>
      </c>
      <c r="E131" s="2">
        <v>1</v>
      </c>
      <c r="F131" s="2">
        <v>1</v>
      </c>
      <c r="G131" s="2">
        <v>0</v>
      </c>
      <c r="H131" s="1" t="s">
        <v>0</v>
      </c>
      <c r="I131" s="2">
        <v>0</v>
      </c>
      <c r="J131" s="1">
        <v>45915.378958333335</v>
      </c>
    </row>
    <row r="132" spans="1:10" x14ac:dyDescent="0.2">
      <c r="A132" s="4" t="s">
        <v>1</v>
      </c>
      <c r="B132" s="3" t="str">
        <f>HYPERLINK("https://otsuka-europe-crm.veevavault.com/ui/#object/approved_document__v/V5OZ025E82TG4YX", "NORDICS - HCP Email - Sweden - June 2025")</f>
        <v>NORDICS - HCP Email - Sweden - June 2025</v>
      </c>
      <c r="C132" s="3" t="str">
        <f>HYPERLINK("https://otsuka-europe-crm.veevavault.com/ui/#object/sent_email__v/VBLZ025E82GLO8S", "SE-000257865")</f>
        <v>SE-000257865</v>
      </c>
      <c r="D132" s="1" t="s">
        <v>0</v>
      </c>
      <c r="E132" s="2">
        <v>0</v>
      </c>
      <c r="F132" s="2">
        <v>0</v>
      </c>
      <c r="G132" s="2">
        <v>0</v>
      </c>
      <c r="H132" s="1" t="s">
        <v>0</v>
      </c>
      <c r="I132" s="2">
        <v>0</v>
      </c>
      <c r="J132" s="1">
        <v>45915.379131944443</v>
      </c>
    </row>
    <row r="133" spans="1:10" x14ac:dyDescent="0.2">
      <c r="A133" s="4" t="s">
        <v>1</v>
      </c>
      <c r="B133" s="3" t="str">
        <f>HYPERLINK("https://otsuka-europe-crm.veevavault.com/ui/#object/approved_document__v/V5OZ025E82TG4YX", "NORDICS - HCP Email - Sweden - June 2025")</f>
        <v>NORDICS - HCP Email - Sweden - June 2025</v>
      </c>
      <c r="C133" s="3" t="str">
        <f>HYPERLINK("https://otsuka-europe-crm.veevavault.com/ui/#object/sent_email__v/VBLZ025E82GLO8T", "SE-000257866")</f>
        <v>SE-000257866</v>
      </c>
      <c r="D133" s="1" t="s">
        <v>0</v>
      </c>
      <c r="E133" s="2">
        <v>0</v>
      </c>
      <c r="F133" s="2">
        <v>0</v>
      </c>
      <c r="G133" s="2">
        <v>0</v>
      </c>
      <c r="H133" s="1" t="s">
        <v>0</v>
      </c>
      <c r="I133" s="2">
        <v>0</v>
      </c>
      <c r="J133" s="1">
        <v>45915.377638888887</v>
      </c>
    </row>
    <row r="134" spans="1:10" x14ac:dyDescent="0.2">
      <c r="A134" s="4" t="s">
        <v>1</v>
      </c>
      <c r="B134" s="3" t="str">
        <f>HYPERLINK("https://otsuka-europe-crm.veevavault.com/ui/#object/approved_document__v/V5OZ025E82TG4YX", "NORDICS - HCP Email - Sweden - June 2025")</f>
        <v>NORDICS - HCP Email - Sweden - June 2025</v>
      </c>
      <c r="C134" s="3" t="str">
        <f>HYPERLINK("https://otsuka-europe-crm.veevavault.com/ui/#object/sent_email__v/VBLZ025E82GLO8U", "SE-000257867")</f>
        <v>SE-000257867</v>
      </c>
      <c r="D134" s="1">
        <v>45916.664953703701</v>
      </c>
      <c r="E134" s="2">
        <v>1</v>
      </c>
      <c r="F134" s="2">
        <v>1</v>
      </c>
      <c r="G134" s="2">
        <v>0</v>
      </c>
      <c r="H134" s="1" t="s">
        <v>0</v>
      </c>
      <c r="I134" s="2">
        <v>0</v>
      </c>
      <c r="J134" s="1">
        <v>45915.377766203703</v>
      </c>
    </row>
    <row r="135" spans="1:10" x14ac:dyDescent="0.2">
      <c r="A135" s="4" t="s">
        <v>1</v>
      </c>
      <c r="B135" s="3" t="str">
        <f>HYPERLINK("https://otsuka-europe-crm.veevavault.com/ui/#object/approved_document__v/V5OZ025E82TG4YX", "NORDICS - HCP Email - Sweden - June 2025")</f>
        <v>NORDICS - HCP Email - Sweden - June 2025</v>
      </c>
      <c r="C135" s="3" t="str">
        <f>HYPERLINK("https://otsuka-europe-crm.veevavault.com/ui/#object/sent_email__v/VBLZ025E82GLO8V", "SE-000257868")</f>
        <v>SE-000257868</v>
      </c>
      <c r="D135" s="1" t="s">
        <v>0</v>
      </c>
      <c r="E135" s="2">
        <v>0</v>
      </c>
      <c r="F135" s="2">
        <v>0</v>
      </c>
      <c r="G135" s="2">
        <v>0</v>
      </c>
      <c r="H135" s="1" t="s">
        <v>0</v>
      </c>
      <c r="I135" s="2">
        <v>0</v>
      </c>
      <c r="J135" s="1">
        <v>45915.378425925926</v>
      </c>
    </row>
    <row r="136" spans="1:10" x14ac:dyDescent="0.2">
      <c r="A136" s="4" t="s">
        <v>1</v>
      </c>
      <c r="B136" s="3" t="str">
        <f>HYPERLINK("https://otsuka-europe-crm.veevavault.com/ui/#object/approved_document__v/V5OZ025E82TG4YX", "NORDICS - HCP Email - Sweden - June 2025")</f>
        <v>NORDICS - HCP Email - Sweden - June 2025</v>
      </c>
      <c r="C136" s="3" t="str">
        <f>HYPERLINK("https://otsuka-europe-crm.veevavault.com/ui/#object/sent_email__v/VBLZ025E82GLO8W", "SE-000257869")</f>
        <v>SE-000257869</v>
      </c>
      <c r="D136" s="1" t="s">
        <v>0</v>
      </c>
      <c r="E136" s="2">
        <v>0</v>
      </c>
      <c r="F136" s="2">
        <v>0</v>
      </c>
      <c r="G136" s="2">
        <v>0</v>
      </c>
      <c r="H136" s="1" t="s">
        <v>0</v>
      </c>
      <c r="I136" s="2">
        <v>0</v>
      </c>
      <c r="J136" s="1">
        <v>45915.379004629627</v>
      </c>
    </row>
    <row r="137" spans="1:10" x14ac:dyDescent="0.2">
      <c r="A137" s="4" t="s">
        <v>1</v>
      </c>
      <c r="B137" s="3" t="str">
        <f>HYPERLINK("https://otsuka-europe-crm.veevavault.com/ui/#object/approved_document__v/V5OZ025E82TG4YX", "NORDICS - HCP Email - Sweden - June 2025")</f>
        <v>NORDICS - HCP Email - Sweden - June 2025</v>
      </c>
      <c r="C137" s="3" t="str">
        <f>HYPERLINK("https://otsuka-europe-crm.veevavault.com/ui/#object/sent_email__v/VBLZ025E82GLO8X", "SE-000257870")</f>
        <v>SE-000257870</v>
      </c>
      <c r="D137" s="1" t="s">
        <v>0</v>
      </c>
      <c r="E137" s="2">
        <v>0</v>
      </c>
      <c r="F137" s="2">
        <v>0</v>
      </c>
      <c r="G137" s="2">
        <v>0</v>
      </c>
      <c r="H137" s="1" t="s">
        <v>0</v>
      </c>
      <c r="I137" s="2">
        <v>0</v>
      </c>
      <c r="J137" s="1">
        <v>45915.37909722222</v>
      </c>
    </row>
    <row r="138" spans="1:10" x14ac:dyDescent="0.2">
      <c r="A138" s="4" t="s">
        <v>1</v>
      </c>
      <c r="B138" s="3" t="str">
        <f>HYPERLINK("https://otsuka-europe-crm.veevavault.com/ui/#object/approved_document__v/V5OZ025E82TG4YX", "NORDICS - HCP Email - Sweden - June 2025")</f>
        <v>NORDICS - HCP Email - Sweden - June 2025</v>
      </c>
      <c r="C138" s="3" t="str">
        <f>HYPERLINK("https://otsuka-europe-crm.veevavault.com/ui/#object/sent_email__v/VBLZ025E82GLO8Y", "SE-000257871")</f>
        <v>SE-000257871</v>
      </c>
      <c r="D138" s="1" t="s">
        <v>0</v>
      </c>
      <c r="E138" s="2">
        <v>0</v>
      </c>
      <c r="F138" s="2">
        <v>0</v>
      </c>
      <c r="G138" s="2">
        <v>0</v>
      </c>
      <c r="H138" s="1" t="s">
        <v>0</v>
      </c>
      <c r="I138" s="2">
        <v>0</v>
      </c>
      <c r="J138" s="1">
        <v>45915.377662037034</v>
      </c>
    </row>
    <row r="139" spans="1:10" x14ac:dyDescent="0.2">
      <c r="A139" s="4" t="s">
        <v>1</v>
      </c>
      <c r="B139" s="3" t="str">
        <f>HYPERLINK("https://otsuka-europe-crm.veevavault.com/ui/#object/approved_document__v/V5OZ025E82TG4YX", "NORDICS - HCP Email - Sweden - June 2025")</f>
        <v>NORDICS - HCP Email - Sweden - June 2025</v>
      </c>
      <c r="C139" s="3" t="str">
        <f>HYPERLINK("https://otsuka-europe-crm.veevavault.com/ui/#object/sent_email__v/VBLZ025E82GLO8Z", "SE-000257872")</f>
        <v>SE-000257872</v>
      </c>
      <c r="D139" s="1">
        <v>45915.457326388889</v>
      </c>
      <c r="E139" s="2">
        <v>1</v>
      </c>
      <c r="F139" s="2">
        <v>1</v>
      </c>
      <c r="G139" s="2">
        <v>1</v>
      </c>
      <c r="H139" s="1">
        <v>45915.457696759258</v>
      </c>
      <c r="I139" s="2">
        <v>2</v>
      </c>
      <c r="J139" s="1">
        <v>45915.37777777778</v>
      </c>
    </row>
    <row r="140" spans="1:10" x14ac:dyDescent="0.2">
      <c r="A140" s="4" t="s">
        <v>1</v>
      </c>
      <c r="B140" s="3" t="str">
        <f>HYPERLINK("https://otsuka-europe-crm.veevavault.com/ui/#object/approved_document__v/V5OZ025E82TG4YX", "NORDICS - HCP Email - Sweden - June 2025")</f>
        <v>NORDICS - HCP Email - Sweden - June 2025</v>
      </c>
      <c r="C140" s="3" t="str">
        <f>HYPERLINK("https://otsuka-europe-crm.veevavault.com/ui/#object/sent_email__v/VBLZ025E82GLO90", "SE-000257873")</f>
        <v>SE-000257873</v>
      </c>
      <c r="D140" s="1" t="s">
        <v>0</v>
      </c>
      <c r="E140" s="2">
        <v>0</v>
      </c>
      <c r="F140" s="2">
        <v>0</v>
      </c>
      <c r="G140" s="2">
        <v>0</v>
      </c>
      <c r="H140" s="1" t="s">
        <v>0</v>
      </c>
      <c r="I140" s="2">
        <v>0</v>
      </c>
      <c r="J140" s="1">
        <v>45915.378437500003</v>
      </c>
    </row>
    <row r="141" spans="1:10" x14ac:dyDescent="0.2">
      <c r="A141" s="4" t="s">
        <v>1</v>
      </c>
      <c r="B141" s="3" t="str">
        <f>HYPERLINK("https://otsuka-europe-crm.veevavault.com/ui/#object/approved_document__v/V5OZ025E82TG4YX", "NORDICS - HCP Email - Sweden - June 2025")</f>
        <v>NORDICS - HCP Email - Sweden - June 2025</v>
      </c>
      <c r="C141" s="3" t="str">
        <f>HYPERLINK("https://otsuka-europe-crm.veevavault.com/ui/#object/sent_email__v/VBLZ025E82GLO91", "SE-000257874")</f>
        <v>SE-000257874</v>
      </c>
      <c r="D141" s="1" t="s">
        <v>0</v>
      </c>
      <c r="E141" s="2">
        <v>0</v>
      </c>
      <c r="F141" s="2">
        <v>0</v>
      </c>
      <c r="G141" s="2">
        <v>0</v>
      </c>
      <c r="H141" s="1" t="s">
        <v>0</v>
      </c>
      <c r="I141" s="2">
        <v>0</v>
      </c>
      <c r="J141" s="1">
        <v>45915.378611111111</v>
      </c>
    </row>
    <row r="142" spans="1:10" x14ac:dyDescent="0.2">
      <c r="A142" s="4" t="s">
        <v>1</v>
      </c>
      <c r="B142" s="3" t="str">
        <f>HYPERLINK("https://otsuka-europe-crm.veevavault.com/ui/#object/approved_document__v/V5OZ025E82TG4YX", "NORDICS - HCP Email - Sweden - June 2025")</f>
        <v>NORDICS - HCP Email - Sweden - June 2025</v>
      </c>
      <c r="C142" s="3" t="str">
        <f>HYPERLINK("https://otsuka-europe-crm.veevavault.com/ui/#object/sent_email__v/VBLZ025E82GLO92", "SE-000257875")</f>
        <v>SE-000257875</v>
      </c>
      <c r="D142" s="1" t="s">
        <v>0</v>
      </c>
      <c r="E142" s="2">
        <v>0</v>
      </c>
      <c r="F142" s="2">
        <v>0</v>
      </c>
      <c r="G142" s="2">
        <v>0</v>
      </c>
      <c r="H142" s="1" t="s">
        <v>0</v>
      </c>
      <c r="I142" s="2">
        <v>0</v>
      </c>
      <c r="J142" s="1">
        <v>45915.37939814815</v>
      </c>
    </row>
    <row r="143" spans="1:10" x14ac:dyDescent="0.2">
      <c r="A143" s="4" t="s">
        <v>1</v>
      </c>
      <c r="B143" s="3" t="str">
        <f>HYPERLINK("https://otsuka-europe-crm.veevavault.com/ui/#object/approved_document__v/V5OZ025E82TG4YX", "NORDICS - HCP Email - Sweden - June 2025")</f>
        <v>NORDICS - HCP Email - Sweden - June 2025</v>
      </c>
      <c r="C143" s="3" t="str">
        <f>HYPERLINK("https://otsuka-europe-crm.veevavault.com/ui/#object/sent_email__v/VBLZ025E82GLO93", "SE-000257876")</f>
        <v>SE-000257876</v>
      </c>
      <c r="D143" s="1" t="s">
        <v>0</v>
      </c>
      <c r="E143" s="2">
        <v>0</v>
      </c>
      <c r="F143" s="2">
        <v>0</v>
      </c>
      <c r="G143" s="2">
        <v>0</v>
      </c>
      <c r="H143" s="1" t="s">
        <v>0</v>
      </c>
      <c r="I143" s="2">
        <v>0</v>
      </c>
      <c r="J143" s="1">
        <v>45915.379837962966</v>
      </c>
    </row>
    <row r="144" spans="1:10" x14ac:dyDescent="0.2">
      <c r="A144" s="4" t="s">
        <v>1</v>
      </c>
      <c r="B144" s="3" t="str">
        <f>HYPERLINK("https://otsuka-europe-crm.veevavault.com/ui/#object/approved_document__v/V5OZ025E82TG4YX", "NORDICS - HCP Email - Sweden - June 2025")</f>
        <v>NORDICS - HCP Email - Sweden - June 2025</v>
      </c>
      <c r="C144" s="3" t="str">
        <f>HYPERLINK("https://otsuka-europe-crm.veevavault.com/ui/#object/sent_email__v/VBLZ025E82GLO94", "SE-000257877")</f>
        <v>SE-000257877</v>
      </c>
      <c r="D144" s="1" t="s">
        <v>0</v>
      </c>
      <c r="E144" s="2">
        <v>0</v>
      </c>
      <c r="F144" s="2">
        <v>0</v>
      </c>
      <c r="G144" s="2">
        <v>0</v>
      </c>
      <c r="H144" s="1" t="s">
        <v>0</v>
      </c>
      <c r="I144" s="2">
        <v>0</v>
      </c>
      <c r="J144" s="1">
        <v>45915.37740740741</v>
      </c>
    </row>
    <row r="145" spans="1:10" x14ac:dyDescent="0.2">
      <c r="A145" s="4" t="s">
        <v>1</v>
      </c>
      <c r="B145" s="3" t="str">
        <f>HYPERLINK("https://otsuka-europe-crm.veevavault.com/ui/#object/approved_document__v/V5OZ025E82TG4YX", "NORDICS - HCP Email - Sweden - June 2025")</f>
        <v>NORDICS - HCP Email - Sweden - June 2025</v>
      </c>
      <c r="C145" s="3" t="str">
        <f>HYPERLINK("https://otsuka-europe-crm.veevavault.com/ui/#object/sent_email__v/VBLZ025E82GLO95", "SE-000257878")</f>
        <v>SE-000257878</v>
      </c>
      <c r="D145" s="1" t="s">
        <v>0</v>
      </c>
      <c r="E145" s="2">
        <v>0</v>
      </c>
      <c r="F145" s="2">
        <v>0</v>
      </c>
      <c r="G145" s="2">
        <v>0</v>
      </c>
      <c r="H145" s="1" t="s">
        <v>0</v>
      </c>
      <c r="I145" s="2">
        <v>0</v>
      </c>
      <c r="J145" s="1">
        <v>45915.378009259257</v>
      </c>
    </row>
    <row r="146" spans="1:10" x14ac:dyDescent="0.2">
      <c r="A146" s="4" t="s">
        <v>1</v>
      </c>
      <c r="B146" s="3" t="str">
        <f>HYPERLINK("https://otsuka-europe-crm.veevavault.com/ui/#object/approved_document__v/V5OZ025E82TG4YX", "NORDICS - HCP Email - Sweden - June 2025")</f>
        <v>NORDICS - HCP Email - Sweden - June 2025</v>
      </c>
      <c r="C146" s="3" t="str">
        <f>HYPERLINK("https://otsuka-europe-crm.veevavault.com/ui/#object/sent_email__v/VBLZ025E82GLO96", "SE-000257879")</f>
        <v>SE-000257879</v>
      </c>
      <c r="D146" s="1" t="s">
        <v>0</v>
      </c>
      <c r="E146" s="2">
        <v>0</v>
      </c>
      <c r="F146" s="2">
        <v>0</v>
      </c>
      <c r="G146" s="2">
        <v>0</v>
      </c>
      <c r="H146" s="1" t="s">
        <v>0</v>
      </c>
      <c r="I146" s="2">
        <v>0</v>
      </c>
      <c r="J146" s="1">
        <v>45915.378229166665</v>
      </c>
    </row>
    <row r="147" spans="1:10" x14ac:dyDescent="0.2">
      <c r="A147" s="4" t="s">
        <v>1</v>
      </c>
      <c r="B147" s="3" t="str">
        <f>HYPERLINK("https://otsuka-europe-crm.veevavault.com/ui/#object/approved_document__v/V5OZ025E82TG4YX", "NORDICS - HCP Email - Sweden - June 2025")</f>
        <v>NORDICS - HCP Email - Sweden - June 2025</v>
      </c>
      <c r="C147" s="3" t="str">
        <f>HYPERLINK("https://otsuka-europe-crm.veevavault.com/ui/#object/sent_email__v/VBLZ025E82GLO97", "SE-000257880")</f>
        <v>SE-000257880</v>
      </c>
      <c r="D147" s="1" t="s">
        <v>0</v>
      </c>
      <c r="E147" s="2">
        <v>0</v>
      </c>
      <c r="F147" s="2">
        <v>0</v>
      </c>
      <c r="G147" s="2">
        <v>0</v>
      </c>
      <c r="H147" s="1" t="s">
        <v>0</v>
      </c>
      <c r="I147" s="2">
        <v>0</v>
      </c>
      <c r="J147" s="1">
        <v>45915.379016203704</v>
      </c>
    </row>
    <row r="148" spans="1:10" x14ac:dyDescent="0.2">
      <c r="A148" s="4" t="s">
        <v>1</v>
      </c>
      <c r="B148" s="3" t="str">
        <f>HYPERLINK("https://otsuka-europe-crm.veevavault.com/ui/#object/approved_document__v/V5OZ025E82TG4YX", "NORDICS - HCP Email - Sweden - June 2025")</f>
        <v>NORDICS - HCP Email - Sweden - June 2025</v>
      </c>
      <c r="C148" s="3" t="str">
        <f>HYPERLINK("https://otsuka-europe-crm.veevavault.com/ui/#object/sent_email__v/VBLZ025E82GLO98", "SE-000257881")</f>
        <v>SE-000257881</v>
      </c>
      <c r="D148" s="1" t="s">
        <v>0</v>
      </c>
      <c r="E148" s="2">
        <v>0</v>
      </c>
      <c r="F148" s="2">
        <v>0</v>
      </c>
      <c r="G148" s="2">
        <v>0</v>
      </c>
      <c r="H148" s="1" t="s">
        <v>0</v>
      </c>
      <c r="I148" s="2">
        <v>0</v>
      </c>
      <c r="J148" s="1">
        <v>45915.379074074073</v>
      </c>
    </row>
    <row r="149" spans="1:10" x14ac:dyDescent="0.2">
      <c r="A149" s="4" t="s">
        <v>1</v>
      </c>
      <c r="B149" s="3" t="str">
        <f>HYPERLINK("https://otsuka-europe-crm.veevavault.com/ui/#object/approved_document__v/V5OZ025E82TG4YX", "NORDICS - HCP Email - Sweden - June 2025")</f>
        <v>NORDICS - HCP Email - Sweden - June 2025</v>
      </c>
      <c r="C149" s="3" t="str">
        <f>HYPERLINK("https://otsuka-europe-crm.veevavault.com/ui/#object/sent_email__v/VBLZ025E82GLO99", "SE-000257882")</f>
        <v>SE-000257882</v>
      </c>
      <c r="D149" s="1">
        <v>45915.888831018521</v>
      </c>
      <c r="E149" s="2">
        <v>1</v>
      </c>
      <c r="F149" s="2">
        <v>3</v>
      </c>
      <c r="G149" s="2">
        <v>0</v>
      </c>
      <c r="H149" s="1" t="s">
        <v>0</v>
      </c>
      <c r="I149" s="2">
        <v>0</v>
      </c>
      <c r="J149" s="1">
        <v>45915.377627314818</v>
      </c>
    </row>
    <row r="150" spans="1:10" x14ac:dyDescent="0.2">
      <c r="A150" s="4" t="s">
        <v>1</v>
      </c>
      <c r="B150" s="3" t="str">
        <f>HYPERLINK("https://otsuka-europe-crm.veevavault.com/ui/#object/approved_document__v/V5OZ025E82TG4YX", "NORDICS - HCP Email - Sweden - June 2025")</f>
        <v>NORDICS - HCP Email - Sweden - June 2025</v>
      </c>
      <c r="C150" s="3" t="str">
        <f>HYPERLINK("https://otsuka-europe-crm.veevavault.com/ui/#object/sent_email__v/VBLZ025E82GLO9A", "SE-000257883")</f>
        <v>SE-000257883</v>
      </c>
      <c r="D150" s="1" t="s">
        <v>0</v>
      </c>
      <c r="E150" s="2">
        <v>0</v>
      </c>
      <c r="F150" s="2">
        <v>0</v>
      </c>
      <c r="G150" s="2">
        <v>0</v>
      </c>
      <c r="H150" s="1" t="s">
        <v>0</v>
      </c>
      <c r="I150" s="2">
        <v>0</v>
      </c>
      <c r="J150" s="1">
        <v>45915.37767361111</v>
      </c>
    </row>
    <row r="151" spans="1:10" x14ac:dyDescent="0.2">
      <c r="A151" s="4" t="s">
        <v>1</v>
      </c>
      <c r="B151" s="3" t="str">
        <f>HYPERLINK("https://otsuka-europe-crm.veevavault.com/ui/#object/approved_document__v/V5OZ025E82TG4YX", "NORDICS - HCP Email - Sweden - June 2025")</f>
        <v>NORDICS - HCP Email - Sweden - June 2025</v>
      </c>
      <c r="C151" s="3" t="str">
        <f>HYPERLINK("https://otsuka-europe-crm.veevavault.com/ui/#object/sent_email__v/VBLZ025E82GLO9B", "SE-000257884")</f>
        <v>SE-000257884</v>
      </c>
      <c r="D151" s="1" t="s">
        <v>0</v>
      </c>
      <c r="E151" s="2">
        <v>0</v>
      </c>
      <c r="F151" s="2">
        <v>0</v>
      </c>
      <c r="G151" s="2">
        <v>0</v>
      </c>
      <c r="H151" s="1" t="s">
        <v>0</v>
      </c>
      <c r="I151" s="2">
        <v>0</v>
      </c>
      <c r="J151" s="1">
        <v>45915.378564814811</v>
      </c>
    </row>
    <row r="152" spans="1:10" x14ac:dyDescent="0.2">
      <c r="A152" s="4" t="s">
        <v>1</v>
      </c>
      <c r="B152" s="3" t="str">
        <f>HYPERLINK("https://otsuka-europe-crm.veevavault.com/ui/#object/approved_document__v/V5OZ025E82TG4YX", "NORDICS - HCP Email - Sweden - June 2025")</f>
        <v>NORDICS - HCP Email - Sweden - June 2025</v>
      </c>
      <c r="C152" s="3" t="str">
        <f>HYPERLINK("https://otsuka-europe-crm.veevavault.com/ui/#object/sent_email__v/VBLZ025E82GLO9C", "SE-000257885")</f>
        <v>SE-000257885</v>
      </c>
      <c r="D152" s="1" t="s">
        <v>0</v>
      </c>
      <c r="E152" s="2">
        <v>0</v>
      </c>
      <c r="F152" s="2">
        <v>0</v>
      </c>
      <c r="G152" s="2">
        <v>0</v>
      </c>
      <c r="H152" s="1" t="s">
        <v>0</v>
      </c>
      <c r="I152" s="2">
        <v>0</v>
      </c>
      <c r="J152" s="1">
        <v>45915.378576388888</v>
      </c>
    </row>
    <row r="153" spans="1:10" x14ac:dyDescent="0.2">
      <c r="A153" s="4" t="s">
        <v>1</v>
      </c>
      <c r="B153" s="3" t="str">
        <f>HYPERLINK("https://otsuka-europe-crm.veevavault.com/ui/#object/approved_document__v/V5OZ025E82TG4YX", "NORDICS - HCP Email - Sweden - June 2025")</f>
        <v>NORDICS - HCP Email - Sweden - June 2025</v>
      </c>
      <c r="C153" s="3" t="str">
        <f>HYPERLINK("https://otsuka-europe-crm.veevavault.com/ui/#object/sent_email__v/VBLZ025E82GLO9D", "SE-000257886")</f>
        <v>SE-000257886</v>
      </c>
      <c r="D153" s="1" t="s">
        <v>0</v>
      </c>
      <c r="E153" s="2">
        <v>0</v>
      </c>
      <c r="F153" s="2">
        <v>0</v>
      </c>
      <c r="G153" s="2">
        <v>0</v>
      </c>
      <c r="H153" s="1" t="s">
        <v>0</v>
      </c>
      <c r="I153" s="2">
        <v>0</v>
      </c>
      <c r="J153" s="1">
        <v>45915.379525462966</v>
      </c>
    </row>
    <row r="154" spans="1:10" x14ac:dyDescent="0.2">
      <c r="A154" s="4" t="s">
        <v>1</v>
      </c>
      <c r="B154" s="3" t="str">
        <f>HYPERLINK("https://otsuka-europe-crm.veevavault.com/ui/#object/approved_document__v/V5OZ025E82TG4YX", "NORDICS - HCP Email - Sweden - June 2025")</f>
        <v>NORDICS - HCP Email - Sweden - June 2025</v>
      </c>
      <c r="C154" s="3" t="str">
        <f>HYPERLINK("https://otsuka-europe-crm.veevavault.com/ui/#object/sent_email__v/VBLZ025E82GLO9E", "SE-000257887")</f>
        <v>SE-000257887</v>
      </c>
      <c r="D154" s="1" t="s">
        <v>0</v>
      </c>
      <c r="E154" s="2">
        <v>0</v>
      </c>
      <c r="F154" s="2">
        <v>0</v>
      </c>
      <c r="G154" s="2">
        <v>0</v>
      </c>
      <c r="H154" s="1" t="s">
        <v>0</v>
      </c>
      <c r="I154" s="2">
        <v>0</v>
      </c>
      <c r="J154" s="1">
        <v>45915.379814814813</v>
      </c>
    </row>
    <row r="155" spans="1:10" x14ac:dyDescent="0.2">
      <c r="A155" s="4" t="s">
        <v>1</v>
      </c>
      <c r="B155" s="3" t="str">
        <f>HYPERLINK("https://otsuka-europe-crm.veevavault.com/ui/#object/approved_document__v/V5OZ025E82TG4YX", "NORDICS - HCP Email - Sweden - June 2025")</f>
        <v>NORDICS - HCP Email - Sweden - June 2025</v>
      </c>
      <c r="C155" s="3" t="str">
        <f>HYPERLINK("https://otsuka-europe-crm.veevavault.com/ui/#object/sent_email__v/VBLZ025E82GLO9G", "SE-000257889")</f>
        <v>SE-000257889</v>
      </c>
      <c r="D155" s="1" t="s">
        <v>0</v>
      </c>
      <c r="E155" s="2">
        <v>0</v>
      </c>
      <c r="F155" s="2">
        <v>0</v>
      </c>
      <c r="G155" s="2">
        <v>0</v>
      </c>
      <c r="H155" s="1" t="s">
        <v>0</v>
      </c>
      <c r="I155" s="2">
        <v>0</v>
      </c>
      <c r="J155" s="1">
        <v>45915.378055555557</v>
      </c>
    </row>
    <row r="156" spans="1:10" x14ac:dyDescent="0.2">
      <c r="A156" s="4" t="s">
        <v>1</v>
      </c>
      <c r="B156" s="3" t="str">
        <f>HYPERLINK("https://otsuka-europe-crm.veevavault.com/ui/#object/approved_document__v/V5OZ025E82TG4YX", "NORDICS - HCP Email - Sweden - June 2025")</f>
        <v>NORDICS - HCP Email - Sweden - June 2025</v>
      </c>
      <c r="C156" s="3" t="str">
        <f>HYPERLINK("https://otsuka-europe-crm.veevavault.com/ui/#object/sent_email__v/VBLZ025E82GLO9H", "SE-000257890")</f>
        <v>SE-000257890</v>
      </c>
      <c r="D156" s="1" t="s">
        <v>0</v>
      </c>
      <c r="E156" s="2">
        <v>0</v>
      </c>
      <c r="F156" s="2">
        <v>0</v>
      </c>
      <c r="G156" s="2">
        <v>0</v>
      </c>
      <c r="H156" s="1" t="s">
        <v>0</v>
      </c>
      <c r="I156" s="2">
        <v>0</v>
      </c>
      <c r="J156" s="1">
        <v>45915.378182870372</v>
      </c>
    </row>
    <row r="157" spans="1:10" x14ac:dyDescent="0.2">
      <c r="A157" s="4" t="s">
        <v>1</v>
      </c>
      <c r="B157" s="3" t="str">
        <f>HYPERLINK("https://otsuka-europe-crm.veevavault.com/ui/#object/approved_document__v/V5OZ025E82TG4YX", "NORDICS - HCP Email - Sweden - June 2025")</f>
        <v>NORDICS - HCP Email - Sweden - June 2025</v>
      </c>
      <c r="C157" s="3" t="str">
        <f>HYPERLINK("https://otsuka-europe-crm.veevavault.com/ui/#object/sent_email__v/VBLZ025E82GLO9I", "SE-000257891")</f>
        <v>SE-000257891</v>
      </c>
      <c r="D157" s="1" t="s">
        <v>0</v>
      </c>
      <c r="E157" s="2">
        <v>0</v>
      </c>
      <c r="F157" s="2">
        <v>0</v>
      </c>
      <c r="G157" s="2">
        <v>0</v>
      </c>
      <c r="H157" s="1" t="s">
        <v>0</v>
      </c>
      <c r="I157" s="2">
        <v>0</v>
      </c>
      <c r="J157" s="1">
        <v>45915.379062499997</v>
      </c>
    </row>
    <row r="158" spans="1:10" x14ac:dyDescent="0.2">
      <c r="A158" s="4" t="s">
        <v>1</v>
      </c>
      <c r="B158" s="3" t="str">
        <f>HYPERLINK("https://otsuka-europe-crm.veevavault.com/ui/#object/approved_document__v/V5OZ025E82TG4YX", "NORDICS - HCP Email - Sweden - June 2025")</f>
        <v>NORDICS - HCP Email - Sweden - June 2025</v>
      </c>
      <c r="C158" s="3" t="str">
        <f>HYPERLINK("https://otsuka-europe-crm.veevavault.com/ui/#object/sent_email__v/VBLZ025E82GLO9J", "SE-000257892")</f>
        <v>SE-000257892</v>
      </c>
      <c r="D158" s="1" t="s">
        <v>0</v>
      </c>
      <c r="E158" s="2">
        <v>0</v>
      </c>
      <c r="F158" s="2">
        <v>0</v>
      </c>
      <c r="G158" s="2">
        <v>0</v>
      </c>
      <c r="H158" s="1" t="s">
        <v>0</v>
      </c>
      <c r="I158" s="2">
        <v>0</v>
      </c>
      <c r="J158" s="1">
        <v>45915.379236111112</v>
      </c>
    </row>
    <row r="159" spans="1:10" x14ac:dyDescent="0.2">
      <c r="A159" s="4" t="s">
        <v>1</v>
      </c>
      <c r="B159" s="3" t="str">
        <f>HYPERLINK("https://otsuka-europe-crm.veevavault.com/ui/#object/approved_document__v/V5OZ025E82TG4YX", "NORDICS - HCP Email - Sweden - June 2025")</f>
        <v>NORDICS - HCP Email - Sweden - June 2025</v>
      </c>
      <c r="C159" s="3" t="str">
        <f>HYPERLINK("https://otsuka-europe-crm.veevavault.com/ui/#object/sent_email__v/VBLZ025E82GLO9K", "SE-000257893")</f>
        <v>SE-000257893</v>
      </c>
      <c r="D159" s="1" t="s">
        <v>0</v>
      </c>
      <c r="E159" s="2">
        <v>0</v>
      </c>
      <c r="F159" s="2">
        <v>0</v>
      </c>
      <c r="G159" s="2">
        <v>0</v>
      </c>
      <c r="H159" s="1" t="s">
        <v>0</v>
      </c>
      <c r="I159" s="2">
        <v>0</v>
      </c>
      <c r="J159" s="1">
        <v>45915.377569444441</v>
      </c>
    </row>
    <row r="160" spans="1:10" x14ac:dyDescent="0.2">
      <c r="A160" s="4" t="s">
        <v>1</v>
      </c>
      <c r="B160" s="3" t="str">
        <f>HYPERLINK("https://otsuka-europe-crm.veevavault.com/ui/#object/approved_document__v/V5OZ025E82TG4YX", "NORDICS - HCP Email - Sweden - June 2025")</f>
        <v>NORDICS - HCP Email - Sweden - June 2025</v>
      </c>
      <c r="C160" s="3" t="str">
        <f>HYPERLINK("https://otsuka-europe-crm.veevavault.com/ui/#object/sent_email__v/VBLZ025E82GLO9L", "SE-000257894")</f>
        <v>SE-000257894</v>
      </c>
      <c r="D160" s="1" t="s">
        <v>0</v>
      </c>
      <c r="E160" s="2">
        <v>0</v>
      </c>
      <c r="F160" s="2">
        <v>0</v>
      </c>
      <c r="G160" s="2">
        <v>0</v>
      </c>
      <c r="H160" s="1" t="s">
        <v>0</v>
      </c>
      <c r="I160" s="2">
        <v>0</v>
      </c>
      <c r="J160" s="1">
        <v>45915.37767361111</v>
      </c>
    </row>
    <row r="161" spans="1:10" x14ac:dyDescent="0.2">
      <c r="A161" s="4" t="s">
        <v>1</v>
      </c>
      <c r="B161" s="3" t="str">
        <f>HYPERLINK("https://otsuka-europe-crm.veevavault.com/ui/#object/approved_document__v/V5OZ025E82TG4YX", "NORDICS - HCP Email - Sweden - June 2025")</f>
        <v>NORDICS - HCP Email - Sweden - June 2025</v>
      </c>
      <c r="C161" s="3" t="str">
        <f>HYPERLINK("https://otsuka-europe-crm.veevavault.com/ui/#object/sent_email__v/VBLZ025E82GLO9M", "SE-000257895")</f>
        <v>SE-000257895</v>
      </c>
      <c r="D161" s="1">
        <v>45915.599652777775</v>
      </c>
      <c r="E161" s="2">
        <v>1</v>
      </c>
      <c r="F161" s="2">
        <v>1</v>
      </c>
      <c r="G161" s="2">
        <v>0</v>
      </c>
      <c r="H161" s="1" t="s">
        <v>0</v>
      </c>
      <c r="I161" s="2">
        <v>0</v>
      </c>
      <c r="J161" s="1">
        <v>45915.378425925926</v>
      </c>
    </row>
    <row r="162" spans="1:10" x14ac:dyDescent="0.2">
      <c r="A162" s="4" t="s">
        <v>1</v>
      </c>
      <c r="B162" s="3" t="str">
        <f>HYPERLINK("https://otsuka-europe-crm.veevavault.com/ui/#object/approved_document__v/V5OZ025E82TG4YX", "NORDICS - HCP Email - Sweden - June 2025")</f>
        <v>NORDICS - HCP Email - Sweden - June 2025</v>
      </c>
      <c r="C162" s="3" t="str">
        <f>HYPERLINK("https://otsuka-europe-crm.veevavault.com/ui/#object/sent_email__v/VBLZ025E82GLO9N", "SE-000257896")</f>
        <v>SE-000257896</v>
      </c>
      <c r="D162" s="1" t="s">
        <v>0</v>
      </c>
      <c r="E162" s="2">
        <v>0</v>
      </c>
      <c r="F162" s="2">
        <v>0</v>
      </c>
      <c r="G162" s="2">
        <v>0</v>
      </c>
      <c r="H162" s="1" t="s">
        <v>0</v>
      </c>
      <c r="I162" s="2">
        <v>0</v>
      </c>
      <c r="J162" s="1">
        <v>45915.378680555557</v>
      </c>
    </row>
    <row r="163" spans="1:10" x14ac:dyDescent="0.2">
      <c r="A163" s="4" t="s">
        <v>1</v>
      </c>
      <c r="B163" s="3" t="str">
        <f>HYPERLINK("https://otsuka-europe-crm.veevavault.com/ui/#object/approved_document__v/V5OZ025E82TG4YX", "NORDICS - HCP Email - Sweden - June 2025")</f>
        <v>NORDICS - HCP Email - Sweden - June 2025</v>
      </c>
      <c r="C163" s="3" t="str">
        <f>HYPERLINK("https://otsuka-europe-crm.veevavault.com/ui/#object/sent_email__v/VBLZ025E82GLO9O", "SE-000257897")</f>
        <v>SE-000257897</v>
      </c>
      <c r="D163" s="1" t="s">
        <v>0</v>
      </c>
      <c r="E163" s="2">
        <v>0</v>
      </c>
      <c r="F163" s="2">
        <v>0</v>
      </c>
      <c r="G163" s="2">
        <v>0</v>
      </c>
      <c r="H163" s="1" t="s">
        <v>0</v>
      </c>
      <c r="I163" s="2">
        <v>0</v>
      </c>
      <c r="J163" s="1">
        <v>45915.379444444443</v>
      </c>
    </row>
    <row r="164" spans="1:10" x14ac:dyDescent="0.2">
      <c r="A164" s="4" t="s">
        <v>1</v>
      </c>
      <c r="B164" s="3" t="str">
        <f>HYPERLINK("https://otsuka-europe-crm.veevavault.com/ui/#object/approved_document__v/V5OZ025E82TG4YX", "NORDICS - HCP Email - Sweden - June 2025")</f>
        <v>NORDICS - HCP Email - Sweden - June 2025</v>
      </c>
      <c r="C164" s="3" t="str">
        <f>HYPERLINK("https://otsuka-europe-crm.veevavault.com/ui/#object/sent_email__v/VBLZ025E82GLO9P", "SE-000257898")</f>
        <v>SE-000257898</v>
      </c>
      <c r="D164" s="1">
        <v>45915.379884259259</v>
      </c>
      <c r="E164" s="2">
        <v>1</v>
      </c>
      <c r="F164" s="2">
        <v>1</v>
      </c>
      <c r="G164" s="2">
        <v>0</v>
      </c>
      <c r="H164" s="1" t="s">
        <v>0</v>
      </c>
      <c r="I164" s="2">
        <v>0</v>
      </c>
      <c r="J164" s="1">
        <v>45915.379733796297</v>
      </c>
    </row>
    <row r="165" spans="1:10" x14ac:dyDescent="0.2">
      <c r="A165" s="4" t="s">
        <v>1</v>
      </c>
      <c r="B165" s="3" t="str">
        <f>HYPERLINK("https://otsuka-europe-crm.veevavault.com/ui/#object/approved_document__v/V5OZ025E82TG4YX", "NORDICS - HCP Email - Sweden - June 2025")</f>
        <v>NORDICS - HCP Email - Sweden - June 2025</v>
      </c>
      <c r="C165" s="3" t="str">
        <f>HYPERLINK("https://otsuka-europe-crm.veevavault.com/ui/#object/sent_email__v/VBLZ025E82GLO9Q", "SE-000257899")</f>
        <v>SE-000257899</v>
      </c>
      <c r="D165" s="1" t="s">
        <v>0</v>
      </c>
      <c r="E165" s="2">
        <v>0</v>
      </c>
      <c r="F165" s="2">
        <v>0</v>
      </c>
      <c r="G165" s="2">
        <v>0</v>
      </c>
      <c r="H165" s="1" t="s">
        <v>0</v>
      </c>
      <c r="I165" s="2">
        <v>0</v>
      </c>
      <c r="J165" s="1">
        <v>45915.37740740741</v>
      </c>
    </row>
    <row r="166" spans="1:10" x14ac:dyDescent="0.2">
      <c r="A166" s="4" t="s">
        <v>1</v>
      </c>
      <c r="B166" s="3" t="str">
        <f>HYPERLINK("https://otsuka-europe-crm.veevavault.com/ui/#object/approved_document__v/V5OZ025E82TG4YX", "NORDICS - HCP Email - Sweden - June 2025")</f>
        <v>NORDICS - HCP Email - Sweden - June 2025</v>
      </c>
      <c r="C166" s="3" t="str">
        <f>HYPERLINK("https://otsuka-europe-crm.veevavault.com/ui/#object/sent_email__v/VBLZ025E82GLO9R", "SE-000257900")</f>
        <v>SE-000257900</v>
      </c>
      <c r="D166" s="1" t="s">
        <v>0</v>
      </c>
      <c r="E166" s="2">
        <v>0</v>
      </c>
      <c r="F166" s="2">
        <v>0</v>
      </c>
      <c r="G166" s="2">
        <v>0</v>
      </c>
      <c r="H166" s="1" t="s">
        <v>0</v>
      </c>
      <c r="I166" s="2">
        <v>0</v>
      </c>
      <c r="J166" s="1">
        <v>45915.378136574072</v>
      </c>
    </row>
    <row r="167" spans="1:10" x14ac:dyDescent="0.2">
      <c r="A167" s="4" t="s">
        <v>1</v>
      </c>
      <c r="B167" s="3" t="str">
        <f>HYPERLINK("https://otsuka-europe-crm.veevavault.com/ui/#object/approved_document__v/V5OZ025E82TG4YX", "NORDICS - HCP Email - Sweden - June 2025")</f>
        <v>NORDICS - HCP Email - Sweden - June 2025</v>
      </c>
      <c r="C167" s="3" t="str">
        <f>HYPERLINK("https://otsuka-europe-crm.veevavault.com/ui/#object/sent_email__v/VBLZ025E82GLO9S", "SE-000257901")</f>
        <v>SE-000257901</v>
      </c>
      <c r="D167" s="1" t="s">
        <v>0</v>
      </c>
      <c r="E167" s="2">
        <v>0</v>
      </c>
      <c r="F167" s="2">
        <v>0</v>
      </c>
      <c r="G167" s="2">
        <v>0</v>
      </c>
      <c r="H167" s="1" t="s">
        <v>0</v>
      </c>
      <c r="I167" s="2">
        <v>0</v>
      </c>
      <c r="J167" s="1">
        <v>45915.378217592595</v>
      </c>
    </row>
    <row r="168" spans="1:10" x14ac:dyDescent="0.2">
      <c r="A168" s="4" t="s">
        <v>1</v>
      </c>
      <c r="B168" s="3" t="str">
        <f>HYPERLINK("https://otsuka-europe-crm.veevavault.com/ui/#object/approved_document__v/V5OZ025E82TG4YX", "NORDICS - HCP Email - Sweden - June 2025")</f>
        <v>NORDICS - HCP Email - Sweden - June 2025</v>
      </c>
      <c r="C168" s="3" t="str">
        <f>HYPERLINK("https://otsuka-europe-crm.veevavault.com/ui/#object/sent_email__v/VBLZ025E82GLO9T", "SE-000257902")</f>
        <v>SE-000257902</v>
      </c>
      <c r="D168" s="1" t="s">
        <v>0</v>
      </c>
      <c r="E168" s="2">
        <v>0</v>
      </c>
      <c r="F168" s="2">
        <v>0</v>
      </c>
      <c r="G168" s="2">
        <v>0</v>
      </c>
      <c r="H168" s="1" t="s">
        <v>0</v>
      </c>
      <c r="I168" s="2">
        <v>0</v>
      </c>
      <c r="J168" s="1">
        <v>45915.378981481481</v>
      </c>
    </row>
    <row r="169" spans="1:10" x14ac:dyDescent="0.2">
      <c r="A169" s="4" t="s">
        <v>1</v>
      </c>
      <c r="B169" s="3" t="str">
        <f>HYPERLINK("https://otsuka-europe-crm.veevavault.com/ui/#object/approved_document__v/V5OZ025E82TG4YX", "NORDICS - HCP Email - Sweden - June 2025")</f>
        <v>NORDICS - HCP Email - Sweden - June 2025</v>
      </c>
      <c r="C169" s="3" t="str">
        <f>HYPERLINK("https://otsuka-europe-crm.veevavault.com/ui/#object/sent_email__v/VBLZ025E82GLO9U", "SE-000257903")</f>
        <v>SE-000257903</v>
      </c>
      <c r="D169" s="1" t="s">
        <v>0</v>
      </c>
      <c r="E169" s="2">
        <v>0</v>
      </c>
      <c r="F169" s="2">
        <v>0</v>
      </c>
      <c r="G169" s="2">
        <v>0</v>
      </c>
      <c r="H169" s="1" t="s">
        <v>0</v>
      </c>
      <c r="I169" s="2">
        <v>0</v>
      </c>
      <c r="J169" s="1">
        <v>45915.379143518519</v>
      </c>
    </row>
    <row r="170" spans="1:10" x14ac:dyDescent="0.2">
      <c r="A170" s="4" t="s">
        <v>1</v>
      </c>
      <c r="B170" s="3" t="str">
        <f>HYPERLINK("https://otsuka-europe-crm.veevavault.com/ui/#object/approved_document__v/V5OZ025E82TG4YX", "NORDICS - HCP Email - Sweden - June 2025")</f>
        <v>NORDICS - HCP Email - Sweden - June 2025</v>
      </c>
      <c r="C170" s="3" t="str">
        <f>HYPERLINK("https://otsuka-europe-crm.veevavault.com/ui/#object/sent_email__v/VBLZ025E82GLO9V", "SE-000257904")</f>
        <v>SE-000257904</v>
      </c>
      <c r="D170" s="1" t="s">
        <v>0</v>
      </c>
      <c r="E170" s="2">
        <v>0</v>
      </c>
      <c r="F170" s="2">
        <v>0</v>
      </c>
      <c r="G170" s="2">
        <v>0</v>
      </c>
      <c r="H170" s="1" t="s">
        <v>0</v>
      </c>
      <c r="I170" s="2">
        <v>0</v>
      </c>
      <c r="J170" s="1">
        <v>45915.377650462964</v>
      </c>
    </row>
    <row r="171" spans="1:10" x14ac:dyDescent="0.2">
      <c r="A171" s="4" t="s">
        <v>1</v>
      </c>
      <c r="B171" s="3" t="str">
        <f>HYPERLINK("https://otsuka-europe-crm.veevavault.com/ui/#object/approved_document__v/V5OZ025E82TG4YX", "NORDICS - HCP Email - Sweden - June 2025")</f>
        <v>NORDICS - HCP Email - Sweden - June 2025</v>
      </c>
      <c r="C171" s="3" t="str">
        <f>HYPERLINK("https://otsuka-europe-crm.veevavault.com/ui/#object/sent_email__v/VBLZ025E82GLO9W", "SE-000257905")</f>
        <v>SE-000257905</v>
      </c>
      <c r="D171" s="1" t="s">
        <v>0</v>
      </c>
      <c r="E171" s="2">
        <v>0</v>
      </c>
      <c r="F171" s="2">
        <v>0</v>
      </c>
      <c r="G171" s="2">
        <v>0</v>
      </c>
      <c r="H171" s="1" t="s">
        <v>0</v>
      </c>
      <c r="I171" s="2">
        <v>0</v>
      </c>
      <c r="J171" s="1">
        <v>45915.378275462965</v>
      </c>
    </row>
    <row r="172" spans="1:10" x14ac:dyDescent="0.2">
      <c r="A172" s="4" t="s">
        <v>1</v>
      </c>
      <c r="B172" s="3" t="str">
        <f>HYPERLINK("https://otsuka-europe-crm.veevavault.com/ui/#object/approved_document__v/V5OZ025E82TG4YX", "NORDICS - HCP Email - Sweden - June 2025")</f>
        <v>NORDICS - HCP Email - Sweden - June 2025</v>
      </c>
      <c r="C172" s="3" t="str">
        <f>HYPERLINK("https://otsuka-europe-crm.veevavault.com/ui/#object/sent_email__v/VBLZ025E82GLO9Y", "SE-000257907")</f>
        <v>SE-000257907</v>
      </c>
      <c r="D172" s="1">
        <v>45915.5624537037</v>
      </c>
      <c r="E172" s="2">
        <v>1</v>
      </c>
      <c r="F172" s="2">
        <v>1</v>
      </c>
      <c r="G172" s="2">
        <v>1</v>
      </c>
      <c r="H172" s="1">
        <v>45915.5624537037</v>
      </c>
      <c r="I172" s="2">
        <v>1</v>
      </c>
      <c r="J172" s="1">
        <v>45915.37909722222</v>
      </c>
    </row>
    <row r="173" spans="1:10" x14ac:dyDescent="0.2">
      <c r="A173" s="4" t="s">
        <v>1</v>
      </c>
      <c r="B173" s="3" t="str">
        <f>HYPERLINK("https://otsuka-europe-crm.veevavault.com/ui/#object/approved_document__v/V5OZ025E82TG4YX", "NORDICS - HCP Email - Sweden - June 2025")</f>
        <v>NORDICS - HCP Email - Sweden - June 2025</v>
      </c>
      <c r="C173" s="3" t="str">
        <f>HYPERLINK("https://otsuka-europe-crm.veevavault.com/ui/#object/sent_email__v/VBLZ025E82GLO9Z", "SE-000257908")</f>
        <v>SE-000257908</v>
      </c>
      <c r="D173" s="1">
        <v>45916.057696759257</v>
      </c>
      <c r="E173" s="2">
        <v>1</v>
      </c>
      <c r="F173" s="2">
        <v>1</v>
      </c>
      <c r="G173" s="2">
        <v>0</v>
      </c>
      <c r="H173" s="1" t="s">
        <v>0</v>
      </c>
      <c r="I173" s="2">
        <v>0</v>
      </c>
      <c r="J173" s="1">
        <v>45915.377557870372</v>
      </c>
    </row>
    <row r="174" spans="1:10" x14ac:dyDescent="0.2">
      <c r="A174" s="4" t="s">
        <v>1</v>
      </c>
      <c r="B174" s="3" t="str">
        <f>HYPERLINK("https://otsuka-europe-crm.veevavault.com/ui/#object/approved_document__v/V5OZ025E82TG4YX", "NORDICS - HCP Email - Sweden - June 2025")</f>
        <v>NORDICS - HCP Email - Sweden - June 2025</v>
      </c>
      <c r="C174" s="3" t="str">
        <f>HYPERLINK("https://otsuka-europe-crm.veevavault.com/ui/#object/sent_email__v/VBLZ025E82GLOA1", "SE-000257910")</f>
        <v>SE-000257910</v>
      </c>
      <c r="D174" s="1" t="s">
        <v>0</v>
      </c>
      <c r="E174" s="2">
        <v>0</v>
      </c>
      <c r="F174" s="2">
        <v>0</v>
      </c>
      <c r="G174" s="2">
        <v>0</v>
      </c>
      <c r="H174" s="1" t="s">
        <v>0</v>
      </c>
      <c r="I174" s="2">
        <v>0</v>
      </c>
      <c r="J174" s="1">
        <v>45915.378518518519</v>
      </c>
    </row>
    <row r="175" spans="1:10" x14ac:dyDescent="0.2">
      <c r="A175" s="4" t="s">
        <v>1</v>
      </c>
      <c r="B175" s="3" t="str">
        <f>HYPERLINK("https://otsuka-europe-crm.veevavault.com/ui/#object/approved_document__v/V5OZ025E82TG4YX", "NORDICS - HCP Email - Sweden - June 2025")</f>
        <v>NORDICS - HCP Email - Sweden - June 2025</v>
      </c>
      <c r="C175" s="3" t="str">
        <f>HYPERLINK("https://otsuka-europe-crm.veevavault.com/ui/#object/sent_email__v/VBLZ025E82GLOA2", "SE-000257911")</f>
        <v>SE-000257911</v>
      </c>
      <c r="D175" s="1" t="s">
        <v>0</v>
      </c>
      <c r="E175" s="2">
        <v>0</v>
      </c>
      <c r="F175" s="2">
        <v>0</v>
      </c>
      <c r="G175" s="2">
        <v>0</v>
      </c>
      <c r="H175" s="1" t="s">
        <v>0</v>
      </c>
      <c r="I175" s="2">
        <v>0</v>
      </c>
      <c r="J175" s="1">
        <v>45915.378599537034</v>
      </c>
    </row>
    <row r="176" spans="1:10" x14ac:dyDescent="0.2">
      <c r="A176" s="4" t="s">
        <v>1</v>
      </c>
      <c r="B176" s="3" t="str">
        <f>HYPERLINK("https://otsuka-europe-crm.veevavault.com/ui/#object/approved_document__v/V5OZ025E82TG4YX", "NORDICS - HCP Email - Sweden - June 2025")</f>
        <v>NORDICS - HCP Email - Sweden - June 2025</v>
      </c>
      <c r="C176" s="3" t="str">
        <f>HYPERLINK("https://otsuka-europe-crm.veevavault.com/ui/#object/sent_email__v/VBLZ025E82GLOA3", "SE-000257912")</f>
        <v>SE-000257912</v>
      </c>
      <c r="D176" s="1">
        <v>45915.379618055558</v>
      </c>
      <c r="E176" s="2">
        <v>1</v>
      </c>
      <c r="F176" s="2">
        <v>1</v>
      </c>
      <c r="G176" s="2">
        <v>0</v>
      </c>
      <c r="H176" s="1" t="s">
        <v>0</v>
      </c>
      <c r="I176" s="2">
        <v>0</v>
      </c>
      <c r="J176" s="1">
        <v>45915.379525462966</v>
      </c>
    </row>
    <row r="177" spans="1:10" x14ac:dyDescent="0.2">
      <c r="A177" s="4" t="s">
        <v>1</v>
      </c>
      <c r="B177" s="3" t="str">
        <f>HYPERLINK("https://otsuka-europe-crm.veevavault.com/ui/#object/approved_document__v/V5OZ025E82TG4YX", "NORDICS - HCP Email - Sweden - June 2025")</f>
        <v>NORDICS - HCP Email - Sweden - June 2025</v>
      </c>
      <c r="C177" s="3" t="str">
        <f>HYPERLINK("https://otsuka-europe-crm.veevavault.com/ui/#object/sent_email__v/VBLZ025E82GLOA4", "SE-000257913")</f>
        <v>SE-000257913</v>
      </c>
      <c r="D177" s="1" t="s">
        <v>0</v>
      </c>
      <c r="E177" s="2">
        <v>0</v>
      </c>
      <c r="F177" s="2">
        <v>0</v>
      </c>
      <c r="G177" s="2">
        <v>0</v>
      </c>
      <c r="H177" s="1" t="s">
        <v>0</v>
      </c>
      <c r="I177" s="2">
        <v>0</v>
      </c>
      <c r="J177" s="1">
        <v>45915.379780092589</v>
      </c>
    </row>
    <row r="178" spans="1:10" x14ac:dyDescent="0.2">
      <c r="A178" s="4" t="s">
        <v>1</v>
      </c>
      <c r="B178" s="3" t="str">
        <f>HYPERLINK("https://otsuka-europe-crm.veevavault.com/ui/#object/approved_document__v/V5OZ025E82TG4YX", "NORDICS - HCP Email - Sweden - June 2025")</f>
        <v>NORDICS - HCP Email - Sweden - June 2025</v>
      </c>
      <c r="C178" s="3" t="str">
        <f>HYPERLINK("https://otsuka-europe-crm.veevavault.com/ui/#object/sent_email__v/VBLZ025E82GLOA5", "SE-000257914")</f>
        <v>SE-000257914</v>
      </c>
      <c r="D178" s="1">
        <v>45972.323449074072</v>
      </c>
      <c r="E178" s="2">
        <v>1</v>
      </c>
      <c r="F178" s="2">
        <v>4</v>
      </c>
      <c r="G178" s="2">
        <v>1</v>
      </c>
      <c r="H178" s="1">
        <v>45916.276944444442</v>
      </c>
      <c r="I178" s="2">
        <v>1</v>
      </c>
      <c r="J178" s="1">
        <v>45915.377384259256</v>
      </c>
    </row>
    <row r="179" spans="1:10" x14ac:dyDescent="0.2">
      <c r="A179" s="4" t="s">
        <v>1</v>
      </c>
      <c r="B179" s="3" t="str">
        <f>HYPERLINK("https://otsuka-europe-crm.veevavault.com/ui/#object/approved_document__v/V5OZ025E82TG4YX", "NORDICS - HCP Email - Sweden - June 2025")</f>
        <v>NORDICS - HCP Email - Sweden - June 2025</v>
      </c>
      <c r="C179" s="3" t="str">
        <f>HYPERLINK("https://otsuka-europe-crm.veevavault.com/ui/#object/sent_email__v/VBLZ025E82GLOA6", "SE-000257915")</f>
        <v>SE-000257915</v>
      </c>
      <c r="D179" s="1" t="s">
        <v>0</v>
      </c>
      <c r="E179" s="2">
        <v>0</v>
      </c>
      <c r="F179" s="2">
        <v>0</v>
      </c>
      <c r="G179" s="2">
        <v>0</v>
      </c>
      <c r="H179" s="1" t="s">
        <v>0</v>
      </c>
      <c r="I179" s="2">
        <v>0</v>
      </c>
      <c r="J179" s="1">
        <v>45915.378055555557</v>
      </c>
    </row>
    <row r="180" spans="1:10" x14ac:dyDescent="0.2">
      <c r="A180" s="4" t="s">
        <v>1</v>
      </c>
      <c r="B180" s="3" t="str">
        <f>HYPERLINK("https://otsuka-europe-crm.veevavault.com/ui/#object/approved_document__v/V5OZ025E82TG4YX", "NORDICS - HCP Email - Sweden - June 2025")</f>
        <v>NORDICS - HCP Email - Sweden - June 2025</v>
      </c>
      <c r="C180" s="3" t="str">
        <f>HYPERLINK("https://otsuka-europe-crm.veevavault.com/ui/#object/sent_email__v/VBLZ025E82GLOA7", "SE-000257916")</f>
        <v>SE-000257916</v>
      </c>
      <c r="D180" s="1" t="s">
        <v>0</v>
      </c>
      <c r="E180" s="2">
        <v>0</v>
      </c>
      <c r="F180" s="2">
        <v>0</v>
      </c>
      <c r="G180" s="2">
        <v>0</v>
      </c>
      <c r="H180" s="1" t="s">
        <v>0</v>
      </c>
      <c r="I180" s="2">
        <v>0</v>
      </c>
      <c r="J180" s="1">
        <v>45915.378333333334</v>
      </c>
    </row>
    <row r="181" spans="1:10" x14ac:dyDescent="0.2">
      <c r="A181" s="4" t="s">
        <v>1</v>
      </c>
      <c r="B181" s="3" t="str">
        <f>HYPERLINK("https://otsuka-europe-crm.veevavault.com/ui/#object/approved_document__v/V5OZ025E82TG4YX", "NORDICS - HCP Email - Sweden - June 2025")</f>
        <v>NORDICS - HCP Email - Sweden - June 2025</v>
      </c>
      <c r="C181" s="3" t="str">
        <f>HYPERLINK("https://otsuka-europe-crm.veevavault.com/ui/#object/sent_email__v/VBLZ025E82GLOA8", "SE-000257917")</f>
        <v>SE-000257917</v>
      </c>
      <c r="D181" s="1" t="s">
        <v>0</v>
      </c>
      <c r="E181" s="2">
        <v>0</v>
      </c>
      <c r="F181" s="2">
        <v>0</v>
      </c>
      <c r="G181" s="2">
        <v>0</v>
      </c>
      <c r="H181" s="1" t="s">
        <v>0</v>
      </c>
      <c r="I181" s="2">
        <v>0</v>
      </c>
      <c r="J181" s="1">
        <v>45915.378946759258</v>
      </c>
    </row>
    <row r="182" spans="1:10" x14ac:dyDescent="0.2">
      <c r="A182" s="4" t="s">
        <v>1</v>
      </c>
      <c r="B182" s="3" t="str">
        <f>HYPERLINK("https://otsuka-europe-crm.veevavault.com/ui/#object/approved_document__v/V5OZ025E82TG4YX", "NORDICS - HCP Email - Sweden - June 2025")</f>
        <v>NORDICS - HCP Email - Sweden - June 2025</v>
      </c>
      <c r="C182" s="3" t="str">
        <f>HYPERLINK("https://otsuka-europe-crm.veevavault.com/ui/#object/sent_email__v/VBLZ025E82GLOA9", "SE-000257918")</f>
        <v>SE-000257918</v>
      </c>
      <c r="D182" s="1" t="s">
        <v>0</v>
      </c>
      <c r="E182" s="2">
        <v>0</v>
      </c>
      <c r="F182" s="2">
        <v>0</v>
      </c>
      <c r="G182" s="2">
        <v>0</v>
      </c>
      <c r="H182" s="1" t="s">
        <v>0</v>
      </c>
      <c r="I182" s="2">
        <v>0</v>
      </c>
      <c r="J182" s="1">
        <v>45915.379212962966</v>
      </c>
    </row>
    <row r="183" spans="1:10" x14ac:dyDescent="0.2">
      <c r="A183" s="4" t="s">
        <v>1</v>
      </c>
      <c r="B183" s="3" t="str">
        <f>HYPERLINK("https://otsuka-europe-crm.veevavault.com/ui/#object/approved_document__v/V5OZ025E82TG4YX", "NORDICS - HCP Email - Sweden - June 2025")</f>
        <v>NORDICS - HCP Email - Sweden - June 2025</v>
      </c>
      <c r="C183" s="3" t="str">
        <f>HYPERLINK("https://otsuka-europe-crm.veevavault.com/ui/#object/sent_email__v/VBLZ025E82GLOAA", "SE-000257919")</f>
        <v>SE-000257919</v>
      </c>
      <c r="D183" s="1" t="s">
        <v>0</v>
      </c>
      <c r="E183" s="2">
        <v>0</v>
      </c>
      <c r="F183" s="2">
        <v>0</v>
      </c>
      <c r="G183" s="2">
        <v>0</v>
      </c>
      <c r="H183" s="1" t="s">
        <v>0</v>
      </c>
      <c r="I183" s="2">
        <v>0</v>
      </c>
      <c r="J183" s="1">
        <v>45915.377557870372</v>
      </c>
    </row>
    <row r="184" spans="1:10" x14ac:dyDescent="0.2">
      <c r="A184" s="4" t="s">
        <v>1</v>
      </c>
      <c r="B184" s="3" t="str">
        <f>HYPERLINK("https://otsuka-europe-crm.veevavault.com/ui/#object/approved_document__v/V5OZ025E82TG4YX", "NORDICS - HCP Email - Sweden - June 2025")</f>
        <v>NORDICS - HCP Email - Sweden - June 2025</v>
      </c>
      <c r="C184" s="3" t="str">
        <f>HYPERLINK("https://otsuka-europe-crm.veevavault.com/ui/#object/sent_email__v/VBLZ025E82GLOAB", "SE-000257920")</f>
        <v>SE-000257920</v>
      </c>
      <c r="D184" s="1" t="s">
        <v>0</v>
      </c>
      <c r="E184" s="2">
        <v>0</v>
      </c>
      <c r="F184" s="2">
        <v>0</v>
      </c>
      <c r="G184" s="2">
        <v>0</v>
      </c>
      <c r="H184" s="1" t="s">
        <v>0</v>
      </c>
      <c r="I184" s="2">
        <v>0</v>
      </c>
      <c r="J184" s="1">
        <v>45915.377696759257</v>
      </c>
    </row>
    <row r="185" spans="1:10" x14ac:dyDescent="0.2">
      <c r="A185" s="4" t="s">
        <v>1</v>
      </c>
      <c r="B185" s="3" t="str">
        <f>HYPERLINK("https://otsuka-europe-crm.veevavault.com/ui/#object/approved_document__v/V5OZ025E82TG4YX", "NORDICS - HCP Email - Sweden - June 2025")</f>
        <v>NORDICS - HCP Email - Sweden - June 2025</v>
      </c>
      <c r="C185" s="3" t="str">
        <f>HYPERLINK("https://otsuka-europe-crm.veevavault.com/ui/#object/sent_email__v/VBLZ025E82GLOAC", "SE-000257921")</f>
        <v>SE-000257921</v>
      </c>
      <c r="D185" s="1" t="s">
        <v>0</v>
      </c>
      <c r="E185" s="2">
        <v>0</v>
      </c>
      <c r="F185" s="2">
        <v>0</v>
      </c>
      <c r="G185" s="2">
        <v>0</v>
      </c>
      <c r="H185" s="1" t="s">
        <v>0</v>
      </c>
      <c r="I185" s="2">
        <v>0</v>
      </c>
      <c r="J185" s="1">
        <v>45915.378530092596</v>
      </c>
    </row>
    <row r="186" spans="1:10" x14ac:dyDescent="0.2">
      <c r="A186" s="4" t="s">
        <v>1</v>
      </c>
      <c r="B186" s="3" t="str">
        <f>HYPERLINK("https://otsuka-europe-crm.veevavault.com/ui/#object/approved_document__v/V5OZ025E82TG4YX", "NORDICS - HCP Email - Sweden - June 2025")</f>
        <v>NORDICS - HCP Email - Sweden - June 2025</v>
      </c>
      <c r="C186" s="3" t="str">
        <f>HYPERLINK("https://otsuka-europe-crm.veevavault.com/ui/#object/sent_email__v/VBLZ025E82GLOAD", "SE-000257922")</f>
        <v>SE-000257922</v>
      </c>
      <c r="D186" s="1">
        <v>45915.378831018519</v>
      </c>
      <c r="E186" s="2">
        <v>1</v>
      </c>
      <c r="F186" s="2">
        <v>1</v>
      </c>
      <c r="G186" s="2">
        <v>0</v>
      </c>
      <c r="H186" s="1" t="s">
        <v>0</v>
      </c>
      <c r="I186" s="2">
        <v>0</v>
      </c>
      <c r="J186" s="1">
        <v>45915.378703703704</v>
      </c>
    </row>
    <row r="187" spans="1:10" x14ac:dyDescent="0.2">
      <c r="A187" s="4" t="s">
        <v>1</v>
      </c>
      <c r="B187" s="3" t="str">
        <f>HYPERLINK("https://otsuka-europe-crm.veevavault.com/ui/#object/approved_document__v/V5OZ025E82TG4YX", "NORDICS - HCP Email - Sweden - June 2025")</f>
        <v>NORDICS - HCP Email - Sweden - June 2025</v>
      </c>
      <c r="C187" s="3" t="str">
        <f>HYPERLINK("https://otsuka-europe-crm.veevavault.com/ui/#object/sent_email__v/VBLZ025E82GLOAE", "SE-000257923")</f>
        <v>SE-000257923</v>
      </c>
      <c r="D187" s="1">
        <v>45915.58394675926</v>
      </c>
      <c r="E187" s="2">
        <v>1</v>
      </c>
      <c r="F187" s="2">
        <v>1</v>
      </c>
      <c r="G187" s="2">
        <v>0</v>
      </c>
      <c r="H187" s="1" t="s">
        <v>0</v>
      </c>
      <c r="I187" s="2">
        <v>0</v>
      </c>
      <c r="J187" s="1">
        <v>45915.379525462966</v>
      </c>
    </row>
    <row r="188" spans="1:10" x14ac:dyDescent="0.2">
      <c r="A188" s="4" t="s">
        <v>1</v>
      </c>
      <c r="B188" s="3" t="str">
        <f>HYPERLINK("https://otsuka-europe-crm.veevavault.com/ui/#object/approved_document__v/V5OZ025E82TG4YX", "NORDICS - HCP Email - Sweden - June 2025")</f>
        <v>NORDICS - HCP Email - Sweden - June 2025</v>
      </c>
      <c r="C188" s="3" t="str">
        <f>HYPERLINK("https://otsuka-europe-crm.veevavault.com/ui/#object/sent_email__v/VBLZ025E82GLOAF", "SE-000257924")</f>
        <v>SE-000257924</v>
      </c>
      <c r="D188" s="1" t="s">
        <v>0</v>
      </c>
      <c r="E188" s="2">
        <v>0</v>
      </c>
      <c r="F188" s="2">
        <v>0</v>
      </c>
      <c r="G188" s="2">
        <v>0</v>
      </c>
      <c r="H188" s="1" t="s">
        <v>0</v>
      </c>
      <c r="I188" s="2">
        <v>0</v>
      </c>
      <c r="J188" s="1">
        <v>45915.379826388889</v>
      </c>
    </row>
    <row r="189" spans="1:10" x14ac:dyDescent="0.2">
      <c r="A189" s="4" t="s">
        <v>1</v>
      </c>
      <c r="B189" s="3" t="str">
        <f>HYPERLINK("https://otsuka-europe-crm.veevavault.com/ui/#object/approved_document__v/V5OZ025E82TG4YX", "NORDICS - HCP Email - Sweden - June 2025")</f>
        <v>NORDICS - HCP Email - Sweden - June 2025</v>
      </c>
      <c r="C189" s="3" t="str">
        <f>HYPERLINK("https://otsuka-europe-crm.veevavault.com/ui/#object/sent_email__v/VBLZ025E82GLOAG", "SE-000257925")</f>
        <v>SE-000257925</v>
      </c>
      <c r="D189" s="1" t="s">
        <v>0</v>
      </c>
      <c r="E189" s="2">
        <v>0</v>
      </c>
      <c r="F189" s="2">
        <v>0</v>
      </c>
      <c r="G189" s="2">
        <v>0</v>
      </c>
      <c r="H189" s="1" t="s">
        <v>0</v>
      </c>
      <c r="I189" s="2">
        <v>0</v>
      </c>
      <c r="J189" s="1">
        <v>45915.377430555556</v>
      </c>
    </row>
    <row r="190" spans="1:10" x14ac:dyDescent="0.2">
      <c r="A190" s="4" t="s">
        <v>1</v>
      </c>
      <c r="B190" s="3" t="str">
        <f>HYPERLINK("https://otsuka-europe-crm.veevavault.com/ui/#object/approved_document__v/V5OZ025E82TG4YX", "NORDICS - HCP Email - Sweden - June 2025")</f>
        <v>NORDICS - HCP Email - Sweden - June 2025</v>
      </c>
      <c r="C190" s="3" t="str">
        <f>HYPERLINK("https://otsuka-europe-crm.veevavault.com/ui/#object/sent_email__v/VBLZ025E82GLOAH", "SE-000257926")</f>
        <v>SE-000257926</v>
      </c>
      <c r="D190" s="1" t="s">
        <v>0</v>
      </c>
      <c r="E190" s="2">
        <v>0</v>
      </c>
      <c r="F190" s="2">
        <v>0</v>
      </c>
      <c r="G190" s="2">
        <v>0</v>
      </c>
      <c r="H190" s="1" t="s">
        <v>0</v>
      </c>
      <c r="I190" s="2">
        <v>0</v>
      </c>
      <c r="J190" s="1">
        <v>45915.378020833334</v>
      </c>
    </row>
    <row r="191" spans="1:10" x14ac:dyDescent="0.2">
      <c r="A191" s="4" t="s">
        <v>1</v>
      </c>
      <c r="B191" s="3" t="str">
        <f>HYPERLINK("https://otsuka-europe-crm.veevavault.com/ui/#object/approved_document__v/V5OZ025E82TG4YX", "NORDICS - HCP Email - Sweden - June 2025")</f>
        <v>NORDICS - HCP Email - Sweden - June 2025</v>
      </c>
      <c r="C191" s="3" t="str">
        <f>HYPERLINK("https://otsuka-europe-crm.veevavault.com/ui/#object/sent_email__v/VBLZ025E82GLOAI", "SE-000257927")</f>
        <v>SE-000257927</v>
      </c>
      <c r="D191" s="1" t="s">
        <v>0</v>
      </c>
      <c r="E191" s="2">
        <v>0</v>
      </c>
      <c r="F191" s="2">
        <v>0</v>
      </c>
      <c r="G191" s="2">
        <v>0</v>
      </c>
      <c r="H191" s="1" t="s">
        <v>0</v>
      </c>
      <c r="I191" s="2">
        <v>0</v>
      </c>
      <c r="J191" s="1">
        <v>45915.378263888888</v>
      </c>
    </row>
    <row r="192" spans="1:10" x14ac:dyDescent="0.2">
      <c r="A192" s="4" t="s">
        <v>1</v>
      </c>
      <c r="B192" s="3" t="str">
        <f>HYPERLINK("https://otsuka-europe-crm.veevavault.com/ui/#object/approved_document__v/V5OZ025E82TG4YX", "NORDICS - HCP Email - Sweden - June 2025")</f>
        <v>NORDICS - HCP Email - Sweden - June 2025</v>
      </c>
      <c r="C192" s="3" t="str">
        <f>HYPERLINK("https://otsuka-europe-crm.veevavault.com/ui/#object/sent_email__v/VBLZ025E82GLOAK", "SE-000257929")</f>
        <v>SE-000257929</v>
      </c>
      <c r="D192" s="1">
        <v>45917.642951388887</v>
      </c>
      <c r="E192" s="2">
        <v>1</v>
      </c>
      <c r="F192" s="2">
        <v>1</v>
      </c>
      <c r="G192" s="2">
        <v>0</v>
      </c>
      <c r="H192" s="1" t="s">
        <v>0</v>
      </c>
      <c r="I192" s="2">
        <v>0</v>
      </c>
      <c r="J192" s="1">
        <v>45915.379166666666</v>
      </c>
    </row>
    <row r="193" spans="1:10" x14ac:dyDescent="0.2">
      <c r="A193" s="4" t="s">
        <v>1</v>
      </c>
      <c r="B193" s="3" t="str">
        <f>HYPERLINK("https://otsuka-europe-crm.veevavault.com/ui/#object/approved_document__v/V5OZ025E82TG4YX", "NORDICS - HCP Email - Sweden - June 2025")</f>
        <v>NORDICS - HCP Email - Sweden - June 2025</v>
      </c>
      <c r="C193" s="3" t="str">
        <f>HYPERLINK("https://otsuka-europe-crm.veevavault.com/ui/#object/sent_email__v/VBLZ025E82GLOAL", "SE-000257930")</f>
        <v>SE-000257930</v>
      </c>
      <c r="D193" s="1">
        <v>45915.377754629626</v>
      </c>
      <c r="E193" s="2">
        <v>1</v>
      </c>
      <c r="F193" s="2">
        <v>1</v>
      </c>
      <c r="G193" s="2">
        <v>0</v>
      </c>
      <c r="H193" s="1" t="s">
        <v>0</v>
      </c>
      <c r="I193" s="2">
        <v>0</v>
      </c>
      <c r="J193" s="1">
        <v>45915.377581018518</v>
      </c>
    </row>
    <row r="194" spans="1:10" x14ac:dyDescent="0.2">
      <c r="A194" s="4" t="s">
        <v>1</v>
      </c>
      <c r="B194" s="3" t="str">
        <f>HYPERLINK("https://otsuka-europe-crm.veevavault.com/ui/#object/approved_document__v/V5OZ025E82TG4YX", "NORDICS - HCP Email - Sweden - June 2025")</f>
        <v>NORDICS - HCP Email - Sweden - June 2025</v>
      </c>
      <c r="C194" s="3" t="str">
        <f>HYPERLINK("https://otsuka-europe-crm.veevavault.com/ui/#object/sent_email__v/VBLZ025E82GLOAM", "SE-000257931")</f>
        <v>SE-000257931</v>
      </c>
      <c r="D194" s="1" t="s">
        <v>0</v>
      </c>
      <c r="E194" s="2">
        <v>0</v>
      </c>
      <c r="F194" s="2">
        <v>0</v>
      </c>
      <c r="G194" s="2">
        <v>0</v>
      </c>
      <c r="H194" s="1" t="s">
        <v>0</v>
      </c>
      <c r="I194" s="2">
        <v>0</v>
      </c>
      <c r="J194" s="1">
        <v>45915.378032407411</v>
      </c>
    </row>
    <row r="195" spans="1:10" x14ac:dyDescent="0.2">
      <c r="A195" s="4" t="s">
        <v>1</v>
      </c>
      <c r="B195" s="3" t="str">
        <f>HYPERLINK("https://otsuka-europe-crm.veevavault.com/ui/#object/approved_document__v/V5OZ025E82TG4YX", "NORDICS - HCP Email - Sweden - June 2025")</f>
        <v>NORDICS - HCP Email - Sweden - June 2025</v>
      </c>
      <c r="C195" s="3" t="str">
        <f>HYPERLINK("https://otsuka-europe-crm.veevavault.com/ui/#object/sent_email__v/VBLZ025E82GLOAN", "SE-000257932")</f>
        <v>SE-000257932</v>
      </c>
      <c r="D195" s="1" t="s">
        <v>0</v>
      </c>
      <c r="E195" s="2">
        <v>0</v>
      </c>
      <c r="F195" s="2">
        <v>0</v>
      </c>
      <c r="G195" s="2">
        <v>0</v>
      </c>
      <c r="H195" s="1" t="s">
        <v>0</v>
      </c>
      <c r="I195" s="2">
        <v>0</v>
      </c>
      <c r="J195" s="1">
        <v>45915.378229166665</v>
      </c>
    </row>
    <row r="196" spans="1:10" x14ac:dyDescent="0.2">
      <c r="A196" s="4" t="s">
        <v>1</v>
      </c>
      <c r="B196" s="3" t="str">
        <f>HYPERLINK("https://otsuka-europe-crm.veevavault.com/ui/#object/approved_document__v/V5OZ025E82TG4YX", "NORDICS - HCP Email - Sweden - June 2025")</f>
        <v>NORDICS - HCP Email - Sweden - June 2025</v>
      </c>
      <c r="C196" s="3" t="str">
        <f>HYPERLINK("https://otsuka-europe-crm.veevavault.com/ui/#object/sent_email__v/VBLZ025E82GLOAO", "SE-000257933")</f>
        <v>SE-000257933</v>
      </c>
      <c r="D196" s="1">
        <v>45917.265092592592</v>
      </c>
      <c r="E196" s="2">
        <v>1</v>
      </c>
      <c r="F196" s="2">
        <v>2</v>
      </c>
      <c r="G196" s="2">
        <v>0</v>
      </c>
      <c r="H196" s="1" t="s">
        <v>0</v>
      </c>
      <c r="I196" s="2">
        <v>0</v>
      </c>
      <c r="J196" s="1">
        <v>45915.378888888888</v>
      </c>
    </row>
    <row r="197" spans="1:10" x14ac:dyDescent="0.2">
      <c r="A197" s="4" t="s">
        <v>1</v>
      </c>
      <c r="B197" s="3" t="str">
        <f>HYPERLINK("https://otsuka-europe-crm.veevavault.com/ui/#object/approved_document__v/V5OZ025E82TG4YX", "NORDICS - HCP Email - Sweden - June 2025")</f>
        <v>NORDICS - HCP Email - Sweden - June 2025</v>
      </c>
      <c r="C197" s="3" t="str">
        <f>HYPERLINK("https://otsuka-europe-crm.veevavault.com/ui/#object/sent_email__v/VBLZ025E82GLOAP", "SE-000257934")</f>
        <v>SE-000257934</v>
      </c>
      <c r="D197" s="1" t="s">
        <v>0</v>
      </c>
      <c r="E197" s="2">
        <v>0</v>
      </c>
      <c r="F197" s="2">
        <v>0</v>
      </c>
      <c r="G197" s="2">
        <v>0</v>
      </c>
      <c r="H197" s="1" t="s">
        <v>0</v>
      </c>
      <c r="I197" s="2">
        <v>0</v>
      </c>
      <c r="J197" s="1">
        <v>45915.379166666666</v>
      </c>
    </row>
    <row r="198" spans="1:10" x14ac:dyDescent="0.2">
      <c r="A198" s="4" t="s">
        <v>1</v>
      </c>
      <c r="B198" s="3" t="str">
        <f>HYPERLINK("https://otsuka-europe-crm.veevavault.com/ui/#object/approved_document__v/V5OZ025E82TG4YX", "NORDICS - HCP Email - Sweden - June 2025")</f>
        <v>NORDICS - HCP Email - Sweden - June 2025</v>
      </c>
      <c r="C198" s="3" t="str">
        <f>HYPERLINK("https://otsuka-europe-crm.veevavault.com/ui/#object/sent_email__v/VBLZ025E82GLOAQ", "SE-000257935")</f>
        <v>SE-000257935</v>
      </c>
      <c r="D198" s="1" t="s">
        <v>0</v>
      </c>
      <c r="E198" s="2">
        <v>0</v>
      </c>
      <c r="F198" s="2">
        <v>0</v>
      </c>
      <c r="G198" s="2">
        <v>0</v>
      </c>
      <c r="H198" s="1" t="s">
        <v>0</v>
      </c>
      <c r="I198" s="2">
        <v>0</v>
      </c>
      <c r="J198" s="1">
        <v>45915.37767361111</v>
      </c>
    </row>
    <row r="199" spans="1:10" x14ac:dyDescent="0.2">
      <c r="A199" s="4" t="s">
        <v>1</v>
      </c>
      <c r="B199" s="3" t="str">
        <f>HYPERLINK("https://otsuka-europe-crm.veevavault.com/ui/#object/approved_document__v/V5OZ025E82TG4YX", "NORDICS - HCP Email - Sweden - June 2025")</f>
        <v>NORDICS - HCP Email - Sweden - June 2025</v>
      </c>
      <c r="C199" s="3" t="str">
        <f>HYPERLINK("https://otsuka-europe-crm.veevavault.com/ui/#object/sent_email__v/VBLZ025E82GLOAR", "SE-000257936")</f>
        <v>SE-000257936</v>
      </c>
      <c r="D199" s="1">
        <v>45915.439826388887</v>
      </c>
      <c r="E199" s="2">
        <v>1</v>
      </c>
      <c r="F199" s="2">
        <v>1</v>
      </c>
      <c r="G199" s="2">
        <v>0</v>
      </c>
      <c r="H199" s="1" t="s">
        <v>0</v>
      </c>
      <c r="I199" s="2">
        <v>0</v>
      </c>
      <c r="J199" s="1">
        <v>45915.377754629626</v>
      </c>
    </row>
    <row r="200" spans="1:10" x14ac:dyDescent="0.2">
      <c r="A200" s="4" t="s">
        <v>1</v>
      </c>
      <c r="B200" s="3" t="str">
        <f>HYPERLINK("https://otsuka-europe-crm.veevavault.com/ui/#object/approved_document__v/V5OZ025E82TG4YX", "NORDICS - HCP Email - Sweden - June 2025")</f>
        <v>NORDICS - HCP Email - Sweden - June 2025</v>
      </c>
      <c r="C200" s="3" t="str">
        <f>HYPERLINK("https://otsuka-europe-crm.veevavault.com/ui/#object/sent_email__v/VBLZ025E82GLOAS", "SE-000257937")</f>
        <v>SE-000257937</v>
      </c>
      <c r="D200" s="1" t="s">
        <v>0</v>
      </c>
      <c r="E200" s="2">
        <v>0</v>
      </c>
      <c r="F200" s="2">
        <v>0</v>
      </c>
      <c r="G200" s="2">
        <v>0</v>
      </c>
      <c r="H200" s="1" t="s">
        <v>0</v>
      </c>
      <c r="I200" s="2">
        <v>0</v>
      </c>
      <c r="J200" s="1">
        <v>45915.378449074073</v>
      </c>
    </row>
    <row r="201" spans="1:10" x14ac:dyDescent="0.2">
      <c r="A201" s="4" t="s">
        <v>1</v>
      </c>
      <c r="B201" s="3" t="str">
        <f>HYPERLINK("https://otsuka-europe-crm.veevavault.com/ui/#object/approved_document__v/V5OZ025E82TG4YX", "NORDICS - HCP Email - Sweden - June 2025")</f>
        <v>NORDICS - HCP Email - Sweden - June 2025</v>
      </c>
      <c r="C201" s="3" t="str">
        <f>HYPERLINK("https://otsuka-europe-crm.veevavault.com/ui/#object/sent_email__v/VBLZ025E82GLOAT", "SE-000257938")</f>
        <v>SE-000257938</v>
      </c>
      <c r="D201" s="1" t="s">
        <v>0</v>
      </c>
      <c r="E201" s="2">
        <v>0</v>
      </c>
      <c r="F201" s="2">
        <v>0</v>
      </c>
      <c r="G201" s="2">
        <v>0</v>
      </c>
      <c r="H201" s="1" t="s">
        <v>0</v>
      </c>
      <c r="I201" s="2">
        <v>0</v>
      </c>
      <c r="J201" s="1">
        <v>45915.378564814811</v>
      </c>
    </row>
    <row r="202" spans="1:10" x14ac:dyDescent="0.2">
      <c r="A202" s="4" t="s">
        <v>1</v>
      </c>
      <c r="B202" s="3" t="str">
        <f>HYPERLINK("https://otsuka-europe-crm.veevavault.com/ui/#object/approved_document__v/V5OZ025E82TG4YX", "NORDICS - HCP Email - Sweden - June 2025")</f>
        <v>NORDICS - HCP Email - Sweden - June 2025</v>
      </c>
      <c r="C202" s="3" t="str">
        <f>HYPERLINK("https://otsuka-europe-crm.veevavault.com/ui/#object/sent_email__v/VBLZ025E82GLOAU", "SE-000257939")</f>
        <v>SE-000257939</v>
      </c>
      <c r="D202" s="1" t="s">
        <v>0</v>
      </c>
      <c r="E202" s="2">
        <v>0</v>
      </c>
      <c r="F202" s="2">
        <v>0</v>
      </c>
      <c r="G202" s="2">
        <v>0</v>
      </c>
      <c r="H202" s="1" t="s">
        <v>0</v>
      </c>
      <c r="I202" s="2">
        <v>0</v>
      </c>
      <c r="J202" s="1">
        <v>45915.379641203705</v>
      </c>
    </row>
    <row r="203" spans="1:10" x14ac:dyDescent="0.2">
      <c r="A203" s="4" t="s">
        <v>1</v>
      </c>
      <c r="B203" s="3" t="str">
        <f>HYPERLINK("https://otsuka-europe-crm.veevavault.com/ui/#object/approved_document__v/V5OZ025E82TG4YX", "NORDICS - HCP Email - Sweden - June 2025")</f>
        <v>NORDICS - HCP Email - Sweden - June 2025</v>
      </c>
      <c r="C203" s="3" t="str">
        <f>HYPERLINK("https://otsuka-europe-crm.veevavault.com/ui/#object/sent_email__v/VBLZ025E82GLOAV", "SE-000257940")</f>
        <v>SE-000257940</v>
      </c>
      <c r="D203" s="1" t="s">
        <v>0</v>
      </c>
      <c r="E203" s="2">
        <v>0</v>
      </c>
      <c r="F203" s="2">
        <v>0</v>
      </c>
      <c r="G203" s="2">
        <v>0</v>
      </c>
      <c r="H203" s="1" t="s">
        <v>0</v>
      </c>
      <c r="I203" s="2">
        <v>0</v>
      </c>
      <c r="J203" s="1">
        <v>45915.379814814813</v>
      </c>
    </row>
    <row r="204" spans="1:10" x14ac:dyDescent="0.2">
      <c r="A204" s="4" t="s">
        <v>1</v>
      </c>
      <c r="B204" s="3" t="str">
        <f>HYPERLINK("https://otsuka-europe-crm.veevavault.com/ui/#object/approved_document__v/V5OZ025E82TG4YX", "NORDICS - HCP Email - Sweden - June 2025")</f>
        <v>NORDICS - HCP Email - Sweden - June 2025</v>
      </c>
      <c r="C204" s="3" t="str">
        <f>HYPERLINK("https://otsuka-europe-crm.veevavault.com/ui/#object/sent_email__v/VBLZ025E82GLOAW", "SE-000257941")</f>
        <v>SE-000257941</v>
      </c>
      <c r="D204" s="1" t="s">
        <v>0</v>
      </c>
      <c r="E204" s="2">
        <v>0</v>
      </c>
      <c r="F204" s="2">
        <v>0</v>
      </c>
      <c r="G204" s="2">
        <v>0</v>
      </c>
      <c r="H204" s="1" t="s">
        <v>0</v>
      </c>
      <c r="I204" s="2">
        <v>0</v>
      </c>
      <c r="J204" s="1">
        <v>45915.377465277779</v>
      </c>
    </row>
    <row r="205" spans="1:10" x14ac:dyDescent="0.2">
      <c r="A205" s="4" t="s">
        <v>1</v>
      </c>
      <c r="B205" s="3" t="str">
        <f>HYPERLINK("https://otsuka-europe-crm.veevavault.com/ui/#object/approved_document__v/V5OZ025E82TG4YX", "NORDICS - HCP Email - Sweden - June 2025")</f>
        <v>NORDICS - HCP Email - Sweden - June 2025</v>
      </c>
      <c r="C205" s="3" t="str">
        <f>HYPERLINK("https://otsuka-europe-crm.veevavault.com/ui/#object/sent_email__v/VBLZ025E82GLOAX", "SE-000257942")</f>
        <v>SE-000257942</v>
      </c>
      <c r="D205" s="1" t="s">
        <v>0</v>
      </c>
      <c r="E205" s="2">
        <v>0</v>
      </c>
      <c r="F205" s="2">
        <v>0</v>
      </c>
      <c r="G205" s="2">
        <v>0</v>
      </c>
      <c r="H205" s="1" t="s">
        <v>0</v>
      </c>
      <c r="I205" s="2">
        <v>0</v>
      </c>
      <c r="J205" s="1">
        <v>45915.378078703703</v>
      </c>
    </row>
    <row r="206" spans="1:10" x14ac:dyDescent="0.2">
      <c r="A206" s="4" t="s">
        <v>1</v>
      </c>
      <c r="B206" s="3" t="str">
        <f>HYPERLINK("https://otsuka-europe-crm.veevavault.com/ui/#object/approved_document__v/V5OZ025E82TG4YX", "NORDICS - HCP Email - Sweden - June 2025")</f>
        <v>NORDICS - HCP Email - Sweden - June 2025</v>
      </c>
      <c r="C206" s="3" t="str">
        <f>HYPERLINK("https://otsuka-europe-crm.veevavault.com/ui/#object/sent_email__v/VBLZ025E82GLOAY", "SE-000257943")</f>
        <v>SE-000257943</v>
      </c>
      <c r="D206" s="1" t="s">
        <v>0</v>
      </c>
      <c r="E206" s="2">
        <v>0</v>
      </c>
      <c r="F206" s="2">
        <v>0</v>
      </c>
      <c r="G206" s="2">
        <v>0</v>
      </c>
      <c r="H206" s="1" t="s">
        <v>0</v>
      </c>
      <c r="I206" s="2">
        <v>0</v>
      </c>
      <c r="J206" s="1">
        <v>45915.378252314818</v>
      </c>
    </row>
    <row r="207" spans="1:10" x14ac:dyDescent="0.2">
      <c r="A207" s="4" t="s">
        <v>1</v>
      </c>
      <c r="B207" s="3" t="str">
        <f>HYPERLINK("https://otsuka-europe-crm.veevavault.com/ui/#object/approved_document__v/V5OZ025E82TG4YX", "NORDICS - HCP Email - Sweden - June 2025")</f>
        <v>NORDICS - HCP Email - Sweden - June 2025</v>
      </c>
      <c r="C207" s="3" t="str">
        <f>HYPERLINK("https://otsuka-europe-crm.veevavault.com/ui/#object/sent_email__v/VBLZ025E82GLOAZ", "SE-000257944")</f>
        <v>SE-000257944</v>
      </c>
      <c r="D207" s="1">
        <v>45915.396979166668</v>
      </c>
      <c r="E207" s="2">
        <v>1</v>
      </c>
      <c r="F207" s="2">
        <v>1</v>
      </c>
      <c r="G207" s="2">
        <v>1</v>
      </c>
      <c r="H207" s="1">
        <v>45915.398553240739</v>
      </c>
      <c r="I207" s="2">
        <v>2</v>
      </c>
      <c r="J207" s="1">
        <v>45915.379016203704</v>
      </c>
    </row>
    <row r="208" spans="1:10" x14ac:dyDescent="0.2">
      <c r="A208" s="4" t="s">
        <v>1</v>
      </c>
      <c r="B208" s="3" t="str">
        <f>HYPERLINK("https://otsuka-europe-crm.veevavault.com/ui/#object/approved_document__v/V5OZ025E82TG4YX", "NORDICS - HCP Email - Sweden - June 2025")</f>
        <v>NORDICS - HCP Email - Sweden - June 2025</v>
      </c>
      <c r="C208" s="3" t="str">
        <f>HYPERLINK("https://otsuka-europe-crm.veevavault.com/ui/#object/sent_email__v/VBLZ025E82GLOB0", "SE-000257945")</f>
        <v>SE-000257945</v>
      </c>
      <c r="D208" s="1" t="s">
        <v>0</v>
      </c>
      <c r="E208" s="2">
        <v>0</v>
      </c>
      <c r="F208" s="2">
        <v>0</v>
      </c>
      <c r="G208" s="2">
        <v>0</v>
      </c>
      <c r="H208" s="1" t="s">
        <v>0</v>
      </c>
      <c r="I208" s="2">
        <v>0</v>
      </c>
      <c r="J208" s="1">
        <v>45915.379247685189</v>
      </c>
    </row>
    <row r="209" spans="1:10" x14ac:dyDescent="0.2">
      <c r="A209" s="4" t="s">
        <v>1</v>
      </c>
      <c r="B209" s="3" t="str">
        <f>HYPERLINK("https://otsuka-europe-crm.veevavault.com/ui/#object/approved_document__v/V5OZ025E82TG4YX", "NORDICS - HCP Email - Sweden - June 2025")</f>
        <v>NORDICS - HCP Email - Sweden - June 2025</v>
      </c>
      <c r="C209" s="3" t="str">
        <f>HYPERLINK("https://otsuka-europe-crm.veevavault.com/ui/#object/sent_email__v/VBLZ025E82GLOB1", "SE-000257946")</f>
        <v>SE-000257946</v>
      </c>
      <c r="D209" s="1" t="s">
        <v>0</v>
      </c>
      <c r="E209" s="2">
        <v>0</v>
      </c>
      <c r="F209" s="2">
        <v>0</v>
      </c>
      <c r="G209" s="2">
        <v>0</v>
      </c>
      <c r="H209" s="1" t="s">
        <v>0</v>
      </c>
      <c r="I209" s="2">
        <v>0</v>
      </c>
      <c r="J209" s="1">
        <v>45915.377650462964</v>
      </c>
    </row>
    <row r="210" spans="1:10" x14ac:dyDescent="0.2">
      <c r="A210" s="4" t="s">
        <v>1</v>
      </c>
      <c r="B210" s="3" t="str">
        <f>HYPERLINK("https://otsuka-europe-crm.veevavault.com/ui/#object/approved_document__v/V5OZ025E82TG4YX", "NORDICS - HCP Email - Sweden - June 2025")</f>
        <v>NORDICS - HCP Email - Sweden - June 2025</v>
      </c>
      <c r="C210" s="3" t="str">
        <f>HYPERLINK("https://otsuka-europe-crm.veevavault.com/ui/#object/sent_email__v/VBLZ025E82GLOB2", "SE-000257947")</f>
        <v>SE-000257947</v>
      </c>
      <c r="D210" s="1" t="s">
        <v>0</v>
      </c>
      <c r="E210" s="2">
        <v>0</v>
      </c>
      <c r="F210" s="2">
        <v>0</v>
      </c>
      <c r="G210" s="2">
        <v>0</v>
      </c>
      <c r="H210" s="1" t="s">
        <v>0</v>
      </c>
      <c r="I210" s="2">
        <v>0</v>
      </c>
      <c r="J210" s="1">
        <v>45915.37777777778</v>
      </c>
    </row>
    <row r="211" spans="1:10" x14ac:dyDescent="0.2">
      <c r="A211" s="4" t="s">
        <v>1</v>
      </c>
      <c r="B211" s="3" t="str">
        <f>HYPERLINK("https://otsuka-europe-crm.veevavault.com/ui/#object/approved_document__v/V5OZ025E82TG4YX", "NORDICS - HCP Email - Sweden - June 2025")</f>
        <v>NORDICS - HCP Email - Sweden - June 2025</v>
      </c>
      <c r="C211" s="3" t="str">
        <f>HYPERLINK("https://otsuka-europe-crm.veevavault.com/ui/#object/sent_email__v/VBLZ025E82GLOB3", "SE-000257948")</f>
        <v>SE-000257948</v>
      </c>
      <c r="D211" s="1" t="s">
        <v>0</v>
      </c>
      <c r="E211" s="2">
        <v>0</v>
      </c>
      <c r="F211" s="2">
        <v>0</v>
      </c>
      <c r="G211" s="2">
        <v>0</v>
      </c>
      <c r="H211" s="1" t="s">
        <v>0</v>
      </c>
      <c r="I211" s="2">
        <v>0</v>
      </c>
      <c r="J211" s="1">
        <v>45915.378472222219</v>
      </c>
    </row>
    <row r="212" spans="1:10" x14ac:dyDescent="0.2">
      <c r="A212" s="4" t="s">
        <v>1</v>
      </c>
      <c r="B212" s="3" t="str">
        <f>HYPERLINK("https://otsuka-europe-crm.veevavault.com/ui/#object/approved_document__v/V5OZ025E82TG4YX", "NORDICS - HCP Email - Sweden - June 2025")</f>
        <v>NORDICS - HCP Email - Sweden - June 2025</v>
      </c>
      <c r="C212" s="3" t="str">
        <f>HYPERLINK("https://otsuka-europe-crm.veevavault.com/ui/#object/sent_email__v/VBLZ025E82GLOB4", "SE-000257949")</f>
        <v>SE-000257949</v>
      </c>
      <c r="D212" s="1" t="s">
        <v>0</v>
      </c>
      <c r="E212" s="2">
        <v>0</v>
      </c>
      <c r="F212" s="2">
        <v>0</v>
      </c>
      <c r="G212" s="2">
        <v>0</v>
      </c>
      <c r="H212" s="1" t="s">
        <v>0</v>
      </c>
      <c r="I212" s="2">
        <v>0</v>
      </c>
      <c r="J212" s="1">
        <v>45915.378541666665</v>
      </c>
    </row>
    <row r="213" spans="1:10" x14ac:dyDescent="0.2">
      <c r="A213" s="4" t="s">
        <v>1</v>
      </c>
      <c r="B213" s="3" t="str">
        <f>HYPERLINK("https://otsuka-europe-crm.veevavault.com/ui/#object/approved_document__v/V5OZ025E82TG4YX", "NORDICS - HCP Email - Sweden - June 2025")</f>
        <v>NORDICS - HCP Email - Sweden - June 2025</v>
      </c>
      <c r="C213" s="3" t="str">
        <f>HYPERLINK("https://otsuka-europe-crm.veevavault.com/ui/#object/sent_email__v/VBLZ025E82GLOB5", "SE-000257950")</f>
        <v>SE-000257950</v>
      </c>
      <c r="D213" s="1" t="s">
        <v>0</v>
      </c>
      <c r="E213" s="2">
        <v>0</v>
      </c>
      <c r="F213" s="2">
        <v>0</v>
      </c>
      <c r="G213" s="2">
        <v>0</v>
      </c>
      <c r="H213" s="1" t="s">
        <v>0</v>
      </c>
      <c r="I213" s="2">
        <v>0</v>
      </c>
      <c r="J213" s="1">
        <v>45915.378854166665</v>
      </c>
    </row>
    <row r="214" spans="1:10" x14ac:dyDescent="0.2">
      <c r="A214" s="4" t="s">
        <v>1</v>
      </c>
      <c r="B214" s="3" t="str">
        <f>HYPERLINK("https://otsuka-europe-crm.veevavault.com/ui/#object/approved_document__v/V5OZ025E82TG4YX", "NORDICS - HCP Email - Sweden - June 2025")</f>
        <v>NORDICS - HCP Email - Sweden - June 2025</v>
      </c>
      <c r="C214" s="3" t="str">
        <f>HYPERLINK("https://otsuka-europe-crm.veevavault.com/ui/#object/sent_email__v/VBLZ025E82GLOB6", "SE-000257951")</f>
        <v>SE-000257951</v>
      </c>
      <c r="D214" s="1">
        <v>45915.381851851853</v>
      </c>
      <c r="E214" s="2">
        <v>1</v>
      </c>
      <c r="F214" s="2">
        <v>2</v>
      </c>
      <c r="G214" s="2">
        <v>0</v>
      </c>
      <c r="H214" s="1" t="s">
        <v>0</v>
      </c>
      <c r="I214" s="2">
        <v>0</v>
      </c>
      <c r="J214" s="1">
        <v>45915.379745370374</v>
      </c>
    </row>
    <row r="215" spans="1:10" x14ac:dyDescent="0.2">
      <c r="A215" s="4" t="s">
        <v>1</v>
      </c>
      <c r="B215" s="3" t="str">
        <f>HYPERLINK("https://otsuka-europe-crm.veevavault.com/ui/#object/approved_document__v/V5OZ025E82TG4YX", "NORDICS - HCP Email - Sweden - June 2025")</f>
        <v>NORDICS - HCP Email - Sweden - June 2025</v>
      </c>
      <c r="C215" s="3" t="str">
        <f>HYPERLINK("https://otsuka-europe-crm.veevavault.com/ui/#object/sent_email__v/VBLZ025E82GLOB7", "SE-000257952")</f>
        <v>SE-000257952</v>
      </c>
      <c r="D215" s="1" t="s">
        <v>0</v>
      </c>
      <c r="E215" s="2">
        <v>0</v>
      </c>
      <c r="F215" s="2">
        <v>0</v>
      </c>
      <c r="G215" s="2">
        <v>0</v>
      </c>
      <c r="H215" s="1" t="s">
        <v>0</v>
      </c>
      <c r="I215" s="2">
        <v>0</v>
      </c>
      <c r="J215" s="1">
        <v>45915.377488425926</v>
      </c>
    </row>
    <row r="216" spans="1:10" x14ac:dyDescent="0.2">
      <c r="A216" s="4" t="s">
        <v>1</v>
      </c>
      <c r="B216" s="3" t="str">
        <f>HYPERLINK("https://otsuka-europe-crm.veevavault.com/ui/#object/approved_document__v/V5OZ025E82TG4YX", "NORDICS - HCP Email - Sweden - June 2025")</f>
        <v>NORDICS - HCP Email - Sweden - June 2025</v>
      </c>
      <c r="C216" s="3" t="str">
        <f>HYPERLINK("https://otsuka-europe-crm.veevavault.com/ui/#object/sent_email__v/VBLZ025E82GLOB8", "SE-000257953")</f>
        <v>SE-000257953</v>
      </c>
      <c r="D216" s="1" t="s">
        <v>0</v>
      </c>
      <c r="E216" s="2">
        <v>0</v>
      </c>
      <c r="F216" s="2">
        <v>0</v>
      </c>
      <c r="G216" s="2">
        <v>0</v>
      </c>
      <c r="H216" s="1" t="s">
        <v>0</v>
      </c>
      <c r="I216" s="2">
        <v>0</v>
      </c>
      <c r="J216" s="1">
        <v>45915.378032407411</v>
      </c>
    </row>
    <row r="217" spans="1:10" x14ac:dyDescent="0.2">
      <c r="A217" s="4" t="s">
        <v>1</v>
      </c>
      <c r="B217" s="3" t="str">
        <f>HYPERLINK("https://otsuka-europe-crm.veevavault.com/ui/#object/approved_document__v/V5OZ025E82TG4YX", "NORDICS - HCP Email - Sweden - June 2025")</f>
        <v>NORDICS - HCP Email - Sweden - June 2025</v>
      </c>
      <c r="C217" s="3" t="str">
        <f>HYPERLINK("https://otsuka-europe-crm.veevavault.com/ui/#object/sent_email__v/VBLZ025E82GLOB9", "SE-000257954")</f>
        <v>SE-000257954</v>
      </c>
      <c r="D217" s="1">
        <v>45926.642013888886</v>
      </c>
      <c r="E217" s="2">
        <v>1</v>
      </c>
      <c r="F217" s="2">
        <v>1</v>
      </c>
      <c r="G217" s="2">
        <v>1</v>
      </c>
      <c r="H217" s="1">
        <v>45926.642013888886</v>
      </c>
      <c r="I217" s="2">
        <v>1</v>
      </c>
      <c r="J217" s="1">
        <v>45915.378136574072</v>
      </c>
    </row>
    <row r="218" spans="1:10" x14ac:dyDescent="0.2">
      <c r="A218" s="4" t="s">
        <v>1</v>
      </c>
      <c r="B218" s="3" t="str">
        <f>HYPERLINK("https://otsuka-europe-crm.veevavault.com/ui/#object/approved_document__v/V5OZ025E82TG4YX", "NORDICS - HCP Email - Sweden - June 2025")</f>
        <v>NORDICS - HCP Email - Sweden - June 2025</v>
      </c>
      <c r="C218" s="3" t="str">
        <f>HYPERLINK("https://otsuka-europe-crm.veevavault.com/ui/#object/sent_email__v/VBLZ025E82GLOBA", "SE-000257955")</f>
        <v>SE-000257955</v>
      </c>
      <c r="D218" s="1" t="s">
        <v>0</v>
      </c>
      <c r="E218" s="2">
        <v>0</v>
      </c>
      <c r="F218" s="2">
        <v>0</v>
      </c>
      <c r="G218" s="2">
        <v>0</v>
      </c>
      <c r="H218" s="1" t="s">
        <v>0</v>
      </c>
      <c r="I218" s="2">
        <v>0</v>
      </c>
      <c r="J218" s="1">
        <v>45915.379027777781</v>
      </c>
    </row>
    <row r="219" spans="1:10" x14ac:dyDescent="0.2">
      <c r="A219" s="4" t="s">
        <v>1</v>
      </c>
      <c r="B219" s="3" t="str">
        <f>HYPERLINK("https://otsuka-europe-crm.veevavault.com/ui/#object/approved_document__v/V5OZ025E82TG4YX", "NORDICS - HCP Email - Sweden - June 2025")</f>
        <v>NORDICS - HCP Email - Sweden - June 2025</v>
      </c>
      <c r="C219" s="3" t="str">
        <f>HYPERLINK("https://otsuka-europe-crm.veevavault.com/ui/#object/sent_email__v/VBLZ025E82GLOBB", "SE-000257956")</f>
        <v>SE-000257956</v>
      </c>
      <c r="D219" s="1" t="s">
        <v>0</v>
      </c>
      <c r="E219" s="2">
        <v>0</v>
      </c>
      <c r="F219" s="2">
        <v>0</v>
      </c>
      <c r="G219" s="2">
        <v>0</v>
      </c>
      <c r="H219" s="1" t="s">
        <v>0</v>
      </c>
      <c r="I219" s="2">
        <v>0</v>
      </c>
      <c r="J219" s="1">
        <v>45915.379236111112</v>
      </c>
    </row>
    <row r="220" spans="1:10" x14ac:dyDescent="0.2">
      <c r="A220" s="4" t="s">
        <v>1</v>
      </c>
      <c r="B220" s="3" t="str">
        <f>HYPERLINK("https://otsuka-europe-crm.veevavault.com/ui/#object/approved_document__v/V5OZ025E82TG4YX", "NORDICS - HCP Email - Sweden - June 2025")</f>
        <v>NORDICS - HCP Email - Sweden - June 2025</v>
      </c>
      <c r="C220" s="3" t="str">
        <f>HYPERLINK("https://otsuka-europe-crm.veevavault.com/ui/#object/sent_email__v/VBLZ025E82GLOBC", "SE-000257957")</f>
        <v>SE-000257957</v>
      </c>
      <c r="D220" s="1" t="s">
        <v>0</v>
      </c>
      <c r="E220" s="2">
        <v>0</v>
      </c>
      <c r="F220" s="2">
        <v>0</v>
      </c>
      <c r="G220" s="2">
        <v>0</v>
      </c>
      <c r="H220" s="1" t="s">
        <v>0</v>
      </c>
      <c r="I220" s="2">
        <v>0</v>
      </c>
      <c r="J220" s="1">
        <v>45915.377638888887</v>
      </c>
    </row>
    <row r="221" spans="1:10" x14ac:dyDescent="0.2">
      <c r="A221" s="4" t="s">
        <v>1</v>
      </c>
      <c r="B221" s="3" t="str">
        <f>HYPERLINK("https://otsuka-europe-crm.veevavault.com/ui/#object/approved_document__v/V5OZ025E82TG4YX", "NORDICS - HCP Email - Sweden - June 2025")</f>
        <v>NORDICS - HCP Email - Sweden - June 2025</v>
      </c>
      <c r="C221" s="3" t="str">
        <f>HYPERLINK("https://otsuka-europe-crm.veevavault.com/ui/#object/sent_email__v/VBLZ025E82GLOBD", "SE-000257958")</f>
        <v>SE-000257958</v>
      </c>
      <c r="D221" s="1">
        <v>45921.408449074072</v>
      </c>
      <c r="E221" s="2">
        <v>1</v>
      </c>
      <c r="F221" s="2">
        <v>4</v>
      </c>
      <c r="G221" s="2">
        <v>1</v>
      </c>
      <c r="H221" s="1">
        <v>45916.722118055557</v>
      </c>
      <c r="I221" s="2">
        <v>1</v>
      </c>
      <c r="J221" s="1">
        <v>45915.37771990741</v>
      </c>
    </row>
    <row r="222" spans="1:10" x14ac:dyDescent="0.2">
      <c r="A222" s="4" t="s">
        <v>1</v>
      </c>
      <c r="B222" s="3" t="str">
        <f>HYPERLINK("https://otsuka-europe-crm.veevavault.com/ui/#object/approved_document__v/V5OZ025E82TG4YX", "NORDICS - HCP Email - Sweden - June 2025")</f>
        <v>NORDICS - HCP Email - Sweden - June 2025</v>
      </c>
      <c r="C222" s="3" t="str">
        <f>HYPERLINK("https://otsuka-europe-crm.veevavault.com/ui/#object/sent_email__v/VBLZ025E82GLOBE", "SE-000257959")</f>
        <v>SE-000257959</v>
      </c>
      <c r="D222" s="1" t="s">
        <v>0</v>
      </c>
      <c r="E222" s="2">
        <v>0</v>
      </c>
      <c r="F222" s="2">
        <v>0</v>
      </c>
      <c r="G222" s="2">
        <v>0</v>
      </c>
      <c r="H222" s="1" t="s">
        <v>0</v>
      </c>
      <c r="I222" s="2">
        <v>0</v>
      </c>
      <c r="J222" s="1">
        <v>45915.378564814811</v>
      </c>
    </row>
    <row r="223" spans="1:10" x14ac:dyDescent="0.2">
      <c r="A223" s="4" t="s">
        <v>1</v>
      </c>
      <c r="B223" s="3" t="str">
        <f>HYPERLINK("https://otsuka-europe-crm.veevavault.com/ui/#object/approved_document__v/V5OZ025E82TG4YX", "NORDICS - HCP Email - Sweden - June 2025")</f>
        <v>NORDICS - HCP Email - Sweden - June 2025</v>
      </c>
      <c r="C223" s="3" t="str">
        <f>HYPERLINK("https://otsuka-europe-crm.veevavault.com/ui/#object/sent_email__v/VBLZ025E82GLOBF", "SE-000257960")</f>
        <v>SE-000257960</v>
      </c>
      <c r="D223" s="1" t="s">
        <v>0</v>
      </c>
      <c r="E223" s="2">
        <v>0</v>
      </c>
      <c r="F223" s="2">
        <v>0</v>
      </c>
      <c r="G223" s="2">
        <v>0</v>
      </c>
      <c r="H223" s="1" t="s">
        <v>0</v>
      </c>
      <c r="I223" s="2">
        <v>0</v>
      </c>
      <c r="J223" s="1">
        <v>45915.378668981481</v>
      </c>
    </row>
    <row r="224" spans="1:10" x14ac:dyDescent="0.2">
      <c r="A224" s="4" t="s">
        <v>1</v>
      </c>
      <c r="B224" s="3" t="str">
        <f>HYPERLINK("https://otsuka-europe-crm.veevavault.com/ui/#object/approved_document__v/V5OZ025E82TG4YX", "NORDICS - HCP Email - Sweden - June 2025")</f>
        <v>NORDICS - HCP Email - Sweden - June 2025</v>
      </c>
      <c r="C224" s="3" t="str">
        <f>HYPERLINK("https://otsuka-europe-crm.veevavault.com/ui/#object/sent_email__v/VBLZ025E82GLOBG", "SE-000257961")</f>
        <v>SE-000257961</v>
      </c>
      <c r="D224" s="1" t="s">
        <v>0</v>
      </c>
      <c r="E224" s="2">
        <v>0</v>
      </c>
      <c r="F224" s="2">
        <v>0</v>
      </c>
      <c r="G224" s="2">
        <v>0</v>
      </c>
      <c r="H224" s="1" t="s">
        <v>0</v>
      </c>
      <c r="I224" s="2">
        <v>0</v>
      </c>
      <c r="J224" s="1">
        <v>45915.379537037035</v>
      </c>
    </row>
    <row r="225" spans="1:10" x14ac:dyDescent="0.2">
      <c r="A225" s="4" t="s">
        <v>1</v>
      </c>
      <c r="B225" s="3" t="str">
        <f>HYPERLINK("https://otsuka-europe-crm.veevavault.com/ui/#object/approved_document__v/V5OZ025E82TG4YX", "NORDICS - HCP Email - Sweden - June 2025")</f>
        <v>NORDICS - HCP Email - Sweden - June 2025</v>
      </c>
      <c r="C225" s="3" t="str">
        <f>HYPERLINK("https://otsuka-europe-crm.veevavault.com/ui/#object/sent_email__v/VBLZ025E82GLOBH", "SE-000257962")</f>
        <v>SE-000257962</v>
      </c>
      <c r="D225" s="1">
        <v>45915.552916666667</v>
      </c>
      <c r="E225" s="2">
        <v>1</v>
      </c>
      <c r="F225" s="2">
        <v>4</v>
      </c>
      <c r="G225" s="2">
        <v>1</v>
      </c>
      <c r="H225" s="1">
        <v>45915.553391203706</v>
      </c>
      <c r="I225" s="2">
        <v>1</v>
      </c>
      <c r="J225" s="1">
        <v>45915.379849537036</v>
      </c>
    </row>
    <row r="226" spans="1:10" x14ac:dyDescent="0.2">
      <c r="A226" s="4" t="s">
        <v>1</v>
      </c>
      <c r="B226" s="3" t="str">
        <f>HYPERLINK("https://otsuka-europe-crm.veevavault.com/ui/#object/approved_document__v/V5OZ025E82TG4YX", "NORDICS - HCP Email - Sweden - June 2025")</f>
        <v>NORDICS - HCP Email - Sweden - June 2025</v>
      </c>
      <c r="C226" s="3" t="str">
        <f>HYPERLINK("https://otsuka-europe-crm.veevavault.com/ui/#object/sent_email__v/VBLZ025E82GLOBJ", "SE-000257964")</f>
        <v>SE-000257964</v>
      </c>
      <c r="D226" s="1" t="s">
        <v>0</v>
      </c>
      <c r="E226" s="2">
        <v>0</v>
      </c>
      <c r="F226" s="2">
        <v>0</v>
      </c>
      <c r="G226" s="2">
        <v>0</v>
      </c>
      <c r="H226" s="1" t="s">
        <v>0</v>
      </c>
      <c r="I226" s="2">
        <v>0</v>
      </c>
      <c r="J226" s="1">
        <v>45915.378078703703</v>
      </c>
    </row>
    <row r="227" spans="1:10" x14ac:dyDescent="0.2">
      <c r="A227" s="4" t="s">
        <v>1</v>
      </c>
      <c r="B227" s="3" t="str">
        <f>HYPERLINK("https://otsuka-europe-crm.veevavault.com/ui/#object/approved_document__v/V5OZ025E82TG4YX", "NORDICS - HCP Email - Sweden - June 2025")</f>
        <v>NORDICS - HCP Email - Sweden - June 2025</v>
      </c>
      <c r="C227" s="3" t="str">
        <f>HYPERLINK("https://otsuka-europe-crm.veevavault.com/ui/#object/sent_email__v/VBLZ025E82GLOBK", "SE-000257965")</f>
        <v>SE-000257965</v>
      </c>
      <c r="D227" s="1" t="s">
        <v>0</v>
      </c>
      <c r="E227" s="2">
        <v>0</v>
      </c>
      <c r="F227" s="2">
        <v>0</v>
      </c>
      <c r="G227" s="2">
        <v>0</v>
      </c>
      <c r="H227" s="1" t="s">
        <v>0</v>
      </c>
      <c r="I227" s="2">
        <v>0</v>
      </c>
      <c r="J227" s="1">
        <v>45915.378182870372</v>
      </c>
    </row>
    <row r="228" spans="1:10" x14ac:dyDescent="0.2">
      <c r="A228" s="4" t="s">
        <v>1</v>
      </c>
      <c r="B228" s="3" t="str">
        <f>HYPERLINK("https://otsuka-europe-crm.veevavault.com/ui/#object/approved_document__v/V5OZ025E82TG4YX", "NORDICS - HCP Email - Sweden - June 2025")</f>
        <v>NORDICS - HCP Email - Sweden - June 2025</v>
      </c>
      <c r="C228" s="3" t="str">
        <f>HYPERLINK("https://otsuka-europe-crm.veevavault.com/ui/#object/sent_email__v/VBLZ025E82GLOBL", "SE-000257966")</f>
        <v>SE-000257966</v>
      </c>
      <c r="D228" s="1" t="s">
        <v>0</v>
      </c>
      <c r="E228" s="2">
        <v>0</v>
      </c>
      <c r="F228" s="2">
        <v>0</v>
      </c>
      <c r="G228" s="2">
        <v>0</v>
      </c>
      <c r="H228" s="1" t="s">
        <v>0</v>
      </c>
      <c r="I228" s="2">
        <v>0</v>
      </c>
      <c r="J228" s="1">
        <v>45915.378969907404</v>
      </c>
    </row>
    <row r="229" spans="1:10" x14ac:dyDescent="0.2">
      <c r="A229" s="4" t="s">
        <v>1</v>
      </c>
      <c r="B229" s="3" t="str">
        <f>HYPERLINK("https://otsuka-europe-crm.veevavault.com/ui/#object/approved_document__v/V5OZ025E82TG4YX", "NORDICS - HCP Email - Sweden - June 2025")</f>
        <v>NORDICS - HCP Email - Sweden - June 2025</v>
      </c>
      <c r="C229" s="3" t="str">
        <f>HYPERLINK("https://otsuka-europe-crm.veevavault.com/ui/#object/sent_email__v/VBLZ025E82GLOBM", "SE-000257967")</f>
        <v>SE-000257967</v>
      </c>
      <c r="D229" s="1" t="s">
        <v>0</v>
      </c>
      <c r="E229" s="2">
        <v>0</v>
      </c>
      <c r="F229" s="2">
        <v>0</v>
      </c>
      <c r="G229" s="2">
        <v>0</v>
      </c>
      <c r="H229" s="1" t="s">
        <v>0</v>
      </c>
      <c r="I229" s="2">
        <v>0</v>
      </c>
      <c r="J229" s="1">
        <v>45915.377430555556</v>
      </c>
    </row>
    <row r="230" spans="1:10" x14ac:dyDescent="0.2">
      <c r="A230" s="4" t="s">
        <v>1</v>
      </c>
      <c r="B230" s="3" t="str">
        <f>HYPERLINK("https://otsuka-europe-crm.veevavault.com/ui/#object/approved_document__v/V5OZ025E82TG4YX", "NORDICS - HCP Email - Sweden - June 2025")</f>
        <v>NORDICS - HCP Email - Sweden - June 2025</v>
      </c>
      <c r="C230" s="3" t="str">
        <f>HYPERLINK("https://otsuka-europe-crm.veevavault.com/ui/#object/sent_email__v/VBLZ025E82GLOBN", "SE-000257968")</f>
        <v>SE-000257968</v>
      </c>
      <c r="D230" s="1" t="s">
        <v>0</v>
      </c>
      <c r="E230" s="2">
        <v>0</v>
      </c>
      <c r="F230" s="2">
        <v>0</v>
      </c>
      <c r="G230" s="2">
        <v>0</v>
      </c>
      <c r="H230" s="1" t="s">
        <v>0</v>
      </c>
      <c r="I230" s="2">
        <v>0</v>
      </c>
      <c r="J230" s="1">
        <v>45915.378032407411</v>
      </c>
    </row>
    <row r="231" spans="1:10" x14ac:dyDescent="0.2">
      <c r="A231" s="4" t="s">
        <v>1</v>
      </c>
      <c r="B231" s="3" t="str">
        <f>HYPERLINK("https://otsuka-europe-crm.veevavault.com/ui/#object/approved_document__v/V5OZ025E82TG4YX", "NORDICS - HCP Email - Sweden - June 2025")</f>
        <v>NORDICS - HCP Email - Sweden - June 2025</v>
      </c>
      <c r="C231" s="3" t="str">
        <f>HYPERLINK("https://otsuka-europe-crm.veevavault.com/ui/#object/sent_email__v/VBLZ025E82GLOBO", "SE-000257969")</f>
        <v>SE-000257969</v>
      </c>
      <c r="D231" s="1" t="s">
        <v>0</v>
      </c>
      <c r="E231" s="2">
        <v>0</v>
      </c>
      <c r="F231" s="2">
        <v>0</v>
      </c>
      <c r="G231" s="2">
        <v>0</v>
      </c>
      <c r="H231" s="1" t="s">
        <v>0</v>
      </c>
      <c r="I231" s="2">
        <v>0</v>
      </c>
      <c r="J231" s="1">
        <v>45915.378229166665</v>
      </c>
    </row>
    <row r="232" spans="1:10" x14ac:dyDescent="0.2">
      <c r="A232" s="4" t="s">
        <v>1</v>
      </c>
      <c r="B232" s="3" t="str">
        <f>HYPERLINK("https://otsuka-europe-crm.veevavault.com/ui/#object/approved_document__v/V5OZ025E82TG4YX", "NORDICS - HCP Email - Sweden - June 2025")</f>
        <v>NORDICS - HCP Email - Sweden - June 2025</v>
      </c>
      <c r="C232" s="3" t="str">
        <f>HYPERLINK("https://otsuka-europe-crm.veevavault.com/ui/#object/sent_email__v/VBLZ025E82GLOBP", "SE-000257970")</f>
        <v>SE-000257970</v>
      </c>
      <c r="D232" s="1" t="s">
        <v>0</v>
      </c>
      <c r="E232" s="2">
        <v>0</v>
      </c>
      <c r="F232" s="2">
        <v>0</v>
      </c>
      <c r="G232" s="2">
        <v>0</v>
      </c>
      <c r="H232" s="1" t="s">
        <v>0</v>
      </c>
      <c r="I232" s="2">
        <v>0</v>
      </c>
      <c r="J232" s="1">
        <v>45915.378969907404</v>
      </c>
    </row>
    <row r="233" spans="1:10" x14ac:dyDescent="0.2">
      <c r="A233" s="4" t="s">
        <v>1</v>
      </c>
      <c r="B233" s="3" t="str">
        <f>HYPERLINK("https://otsuka-europe-crm.veevavault.com/ui/#object/approved_document__v/V5OZ025E82TG4YX", "NORDICS - HCP Email - Sweden - June 2025")</f>
        <v>NORDICS - HCP Email - Sweden - June 2025</v>
      </c>
      <c r="C233" s="3" t="str">
        <f>HYPERLINK("https://otsuka-europe-crm.veevavault.com/ui/#object/sent_email__v/VBLZ025E82GLOBQ", "SE-000257971")</f>
        <v>SE-000257971</v>
      </c>
      <c r="D233" s="1">
        <v>45915.379201388889</v>
      </c>
      <c r="E233" s="2">
        <v>1</v>
      </c>
      <c r="F233" s="2">
        <v>1</v>
      </c>
      <c r="G233" s="2">
        <v>0</v>
      </c>
      <c r="H233" s="1" t="s">
        <v>0</v>
      </c>
      <c r="I233" s="2">
        <v>0</v>
      </c>
      <c r="J233" s="1">
        <v>45915.379108796296</v>
      </c>
    </row>
    <row r="234" spans="1:10" x14ac:dyDescent="0.2">
      <c r="A234" s="4" t="s">
        <v>1</v>
      </c>
      <c r="B234" s="3" t="str">
        <f>HYPERLINK("https://otsuka-europe-crm.veevavault.com/ui/#object/approved_document__v/V5OZ025E82TG4YX", "NORDICS - HCP Email - Sweden - June 2025")</f>
        <v>NORDICS - HCP Email - Sweden - June 2025</v>
      </c>
      <c r="C234" s="3" t="str">
        <f>HYPERLINK("https://otsuka-europe-crm.veevavault.com/ui/#object/sent_email__v/VBLZ025E82GLOBR", "SE-000257972")</f>
        <v>SE-000257972</v>
      </c>
      <c r="D234" s="1" t="s">
        <v>0</v>
      </c>
      <c r="E234" s="2">
        <v>0</v>
      </c>
      <c r="F234" s="2">
        <v>0</v>
      </c>
      <c r="G234" s="2">
        <v>0</v>
      </c>
      <c r="H234" s="1" t="s">
        <v>0</v>
      </c>
      <c r="I234" s="2">
        <v>0</v>
      </c>
      <c r="J234" s="1">
        <v>45915.377696759257</v>
      </c>
    </row>
    <row r="235" spans="1:10" x14ac:dyDescent="0.2">
      <c r="A235" s="4" t="s">
        <v>1</v>
      </c>
      <c r="B235" s="3" t="str">
        <f>HYPERLINK("https://otsuka-europe-crm.veevavault.com/ui/#object/approved_document__v/V5OZ025E82TG4YX", "NORDICS - HCP Email - Sweden - June 2025")</f>
        <v>NORDICS - HCP Email - Sweden - June 2025</v>
      </c>
      <c r="C235" s="3" t="str">
        <f>HYPERLINK("https://otsuka-europe-crm.veevavault.com/ui/#object/sent_email__v/VBLZ025E82GLOBS", "SE-000257973")</f>
        <v>SE-000257973</v>
      </c>
      <c r="D235" s="1" t="s">
        <v>0</v>
      </c>
      <c r="E235" s="2">
        <v>0</v>
      </c>
      <c r="F235" s="2">
        <v>0</v>
      </c>
      <c r="G235" s="2">
        <v>0</v>
      </c>
      <c r="H235" s="1" t="s">
        <v>0</v>
      </c>
      <c r="I235" s="2">
        <v>0</v>
      </c>
      <c r="J235" s="1">
        <v>45915.37777777778</v>
      </c>
    </row>
    <row r="236" spans="1:10" x14ac:dyDescent="0.2">
      <c r="A236" s="4" t="s">
        <v>1</v>
      </c>
      <c r="B236" s="3" t="str">
        <f>HYPERLINK("https://otsuka-europe-crm.veevavault.com/ui/#object/approved_document__v/V5OZ025E82TG4YX", "NORDICS - HCP Email - Sweden - June 2025")</f>
        <v>NORDICS - HCP Email - Sweden - June 2025</v>
      </c>
      <c r="C236" s="3" t="str">
        <f>HYPERLINK("https://otsuka-europe-crm.veevavault.com/ui/#object/sent_email__v/VBLZ025E82GLOBU", "SE-000257975")</f>
        <v>SE-000257975</v>
      </c>
      <c r="D236" s="1" t="s">
        <v>0</v>
      </c>
      <c r="E236" s="2">
        <v>0</v>
      </c>
      <c r="F236" s="2">
        <v>0</v>
      </c>
      <c r="G236" s="2">
        <v>0</v>
      </c>
      <c r="H236" s="1" t="s">
        <v>0</v>
      </c>
      <c r="I236" s="2">
        <v>0</v>
      </c>
      <c r="J236" s="1">
        <v>45915.378611111111</v>
      </c>
    </row>
    <row r="237" spans="1:10" x14ac:dyDescent="0.2">
      <c r="A237" s="4" t="s">
        <v>1</v>
      </c>
      <c r="B237" s="3" t="str">
        <f>HYPERLINK("https://otsuka-europe-crm.veevavault.com/ui/#object/approved_document__v/V5OZ025E82TG4YX", "NORDICS - HCP Email - Sweden - June 2025")</f>
        <v>NORDICS - HCP Email - Sweden - June 2025</v>
      </c>
      <c r="C237" s="3" t="str">
        <f>HYPERLINK("https://otsuka-europe-crm.veevavault.com/ui/#object/sent_email__v/VBLZ025E82GLOBV", "SE-000257976")</f>
        <v>SE-000257976</v>
      </c>
      <c r="D237" s="1" t="s">
        <v>0</v>
      </c>
      <c r="E237" s="2">
        <v>0</v>
      </c>
      <c r="F237" s="2">
        <v>0</v>
      </c>
      <c r="G237" s="2">
        <v>0</v>
      </c>
      <c r="H237" s="1" t="s">
        <v>0</v>
      </c>
      <c r="I237" s="2">
        <v>0</v>
      </c>
      <c r="J237" s="1">
        <v>45915.378854166665</v>
      </c>
    </row>
    <row r="238" spans="1:10" x14ac:dyDescent="0.2">
      <c r="A238" s="4" t="s">
        <v>1</v>
      </c>
      <c r="B238" s="3" t="str">
        <f>HYPERLINK("https://otsuka-europe-crm.veevavault.com/ui/#object/approved_document__v/V5OZ025E82TG4YX", "NORDICS - HCP Email - Sweden - June 2025")</f>
        <v>NORDICS - HCP Email - Sweden - June 2025</v>
      </c>
      <c r="C238" s="3" t="str">
        <f>HYPERLINK("https://otsuka-europe-crm.veevavault.com/ui/#object/sent_email__v/VBLZ025E82GLOBW", "SE-000257977")</f>
        <v>SE-000257977</v>
      </c>
      <c r="D238" s="1" t="s">
        <v>0</v>
      </c>
      <c r="E238" s="2">
        <v>0</v>
      </c>
      <c r="F238" s="2">
        <v>0</v>
      </c>
      <c r="G238" s="2">
        <v>0</v>
      </c>
      <c r="H238" s="1" t="s">
        <v>0</v>
      </c>
      <c r="I238" s="2">
        <v>0</v>
      </c>
      <c r="J238" s="1">
        <v>45915.379872685182</v>
      </c>
    </row>
    <row r="239" spans="1:10" x14ac:dyDescent="0.2">
      <c r="A239" s="4" t="s">
        <v>1</v>
      </c>
      <c r="B239" s="3" t="str">
        <f>HYPERLINK("https://otsuka-europe-crm.veevavault.com/ui/#object/approved_document__v/V5OZ025E82TG4YX", "NORDICS - HCP Email - Sweden - June 2025")</f>
        <v>NORDICS - HCP Email - Sweden - June 2025</v>
      </c>
      <c r="C239" s="3" t="str">
        <f>HYPERLINK("https://otsuka-europe-crm.veevavault.com/ui/#object/sent_email__v/VBLZ025E82GLOBX", "SE-000257978")</f>
        <v>SE-000257978</v>
      </c>
      <c r="D239" s="1" t="s">
        <v>0</v>
      </c>
      <c r="E239" s="2">
        <v>0</v>
      </c>
      <c r="F239" s="2">
        <v>0</v>
      </c>
      <c r="G239" s="2">
        <v>0</v>
      </c>
      <c r="H239" s="1" t="s">
        <v>0</v>
      </c>
      <c r="I239" s="2">
        <v>0</v>
      </c>
      <c r="J239" s="1">
        <v>45915.377488425926</v>
      </c>
    </row>
    <row r="240" spans="1:10" x14ac:dyDescent="0.2">
      <c r="A240" s="4" t="s">
        <v>1</v>
      </c>
      <c r="B240" s="3" t="str">
        <f>HYPERLINK("https://otsuka-europe-crm.veevavault.com/ui/#object/approved_document__v/V5OZ025E82TG4YX", "NORDICS - HCP Email - Sweden - June 2025")</f>
        <v>NORDICS - HCP Email - Sweden - June 2025</v>
      </c>
      <c r="C240" s="3" t="str">
        <f>HYPERLINK("https://otsuka-europe-crm.veevavault.com/ui/#object/sent_email__v/VBLZ025E82GLOBY", "SE-000257979")</f>
        <v>SE-000257979</v>
      </c>
      <c r="D240" s="1" t="s">
        <v>0</v>
      </c>
      <c r="E240" s="2">
        <v>0</v>
      </c>
      <c r="F240" s="2">
        <v>0</v>
      </c>
      <c r="G240" s="2">
        <v>0</v>
      </c>
      <c r="H240" s="1" t="s">
        <v>0</v>
      </c>
      <c r="I240" s="2">
        <v>0</v>
      </c>
      <c r="J240" s="1">
        <v>45915.378020833334</v>
      </c>
    </row>
    <row r="241" spans="1:10" x14ac:dyDescent="0.2">
      <c r="A241" s="4" t="s">
        <v>1</v>
      </c>
      <c r="B241" s="3" t="str">
        <f>HYPERLINK("https://otsuka-europe-crm.veevavault.com/ui/#object/approved_document__v/V5OZ025E82TG4YX", "NORDICS - HCP Email - Sweden - June 2025")</f>
        <v>NORDICS - HCP Email - Sweden - June 2025</v>
      </c>
      <c r="C241" s="3" t="str">
        <f>HYPERLINK("https://otsuka-europe-crm.veevavault.com/ui/#object/sent_email__v/VBLZ025E82GLOBZ", "SE-000257980")</f>
        <v>SE-000257980</v>
      </c>
      <c r="D241" s="1" t="s">
        <v>0</v>
      </c>
      <c r="E241" s="2">
        <v>0</v>
      </c>
      <c r="F241" s="2">
        <v>0</v>
      </c>
      <c r="G241" s="2">
        <v>0</v>
      </c>
      <c r="H241" s="1" t="s">
        <v>0</v>
      </c>
      <c r="I241" s="2">
        <v>0</v>
      </c>
      <c r="J241" s="1">
        <v>45915.378136574072</v>
      </c>
    </row>
    <row r="242" spans="1:10" x14ac:dyDescent="0.2">
      <c r="A242" s="4" t="s">
        <v>1</v>
      </c>
      <c r="B242" s="3" t="str">
        <f>HYPERLINK("https://otsuka-europe-crm.veevavault.com/ui/#object/approved_document__v/V5OZ025E82TG4YX", "NORDICS - HCP Email - Sweden - June 2025")</f>
        <v>NORDICS - HCP Email - Sweden - June 2025</v>
      </c>
      <c r="C242" s="3" t="str">
        <f>HYPERLINK("https://otsuka-europe-crm.veevavault.com/ui/#object/sent_email__v/VBLZ025E82GLOC0", "SE-000257981")</f>
        <v>SE-000257981</v>
      </c>
      <c r="D242" s="1" t="s">
        <v>0</v>
      </c>
      <c r="E242" s="2">
        <v>0</v>
      </c>
      <c r="F242" s="2">
        <v>0</v>
      </c>
      <c r="G242" s="2">
        <v>0</v>
      </c>
      <c r="H242" s="1" t="s">
        <v>0</v>
      </c>
      <c r="I242" s="2">
        <v>0</v>
      </c>
      <c r="J242" s="1">
        <v>45915.379004629627</v>
      </c>
    </row>
    <row r="243" spans="1:10" x14ac:dyDescent="0.2">
      <c r="A243" s="4" t="s">
        <v>1</v>
      </c>
      <c r="B243" s="3" t="str">
        <f>HYPERLINK("https://otsuka-europe-crm.veevavault.com/ui/#object/approved_document__v/V5OZ025E82TG4YX", "NORDICS - HCP Email - Sweden - June 2025")</f>
        <v>NORDICS - HCP Email - Sweden - June 2025</v>
      </c>
      <c r="C243" s="3" t="str">
        <f>HYPERLINK("https://otsuka-europe-crm.veevavault.com/ui/#object/sent_email__v/VBLZ025E82GLOC1", "SE-000257982")</f>
        <v>SE-000257982</v>
      </c>
      <c r="D243" s="1" t="s">
        <v>0</v>
      </c>
      <c r="E243" s="2">
        <v>0</v>
      </c>
      <c r="F243" s="2">
        <v>0</v>
      </c>
      <c r="G243" s="2">
        <v>0</v>
      </c>
      <c r="H243" s="1" t="s">
        <v>0</v>
      </c>
      <c r="I243" s="2">
        <v>0</v>
      </c>
      <c r="J243" s="1">
        <v>45915.379293981481</v>
      </c>
    </row>
    <row r="244" spans="1:10" x14ac:dyDescent="0.2">
      <c r="A244" s="4" t="s">
        <v>1</v>
      </c>
      <c r="B244" s="3" t="str">
        <f>HYPERLINK("https://otsuka-europe-crm.veevavault.com/ui/#object/approved_document__v/V5OZ025E82TG4YX", "NORDICS - HCP Email - Sweden - June 2025")</f>
        <v>NORDICS - HCP Email - Sweden - June 2025</v>
      </c>
      <c r="C244" s="3" t="str">
        <f>HYPERLINK("https://otsuka-europe-crm.veevavault.com/ui/#object/sent_email__v/VBLZ025E82GLOC2", "SE-000257983")</f>
        <v>SE-000257983</v>
      </c>
      <c r="D244" s="1" t="s">
        <v>0</v>
      </c>
      <c r="E244" s="2">
        <v>0</v>
      </c>
      <c r="F244" s="2">
        <v>0</v>
      </c>
      <c r="G244" s="2">
        <v>0</v>
      </c>
      <c r="H244" s="1" t="s">
        <v>0</v>
      </c>
      <c r="I244" s="2">
        <v>0</v>
      </c>
      <c r="J244" s="1">
        <v>45915.377627314818</v>
      </c>
    </row>
    <row r="245" spans="1:10" x14ac:dyDescent="0.2">
      <c r="A245" s="4" t="s">
        <v>1</v>
      </c>
      <c r="B245" s="3" t="str">
        <f>HYPERLINK("https://otsuka-europe-crm.veevavault.com/ui/#object/approved_document__v/V5OZ025E82TG4YX", "NORDICS - HCP Email - Sweden - June 2025")</f>
        <v>NORDICS - HCP Email - Sweden - June 2025</v>
      </c>
      <c r="C245" s="3" t="str">
        <f>HYPERLINK("https://otsuka-europe-crm.veevavault.com/ui/#object/sent_email__v/VBLZ025E82GLOC3", "SE-000257984")</f>
        <v>SE-000257984</v>
      </c>
      <c r="D245" s="1" t="s">
        <v>0</v>
      </c>
      <c r="E245" s="2">
        <v>0</v>
      </c>
      <c r="F245" s="2">
        <v>0</v>
      </c>
      <c r="G245" s="2">
        <v>0</v>
      </c>
      <c r="H245" s="1" t="s">
        <v>0</v>
      </c>
      <c r="I245" s="2">
        <v>0</v>
      </c>
      <c r="J245" s="1">
        <v>45915.377696759257</v>
      </c>
    </row>
    <row r="246" spans="1:10" x14ac:dyDescent="0.2">
      <c r="A246" s="4" t="s">
        <v>1</v>
      </c>
      <c r="B246" s="3" t="str">
        <f>HYPERLINK("https://otsuka-europe-crm.veevavault.com/ui/#object/approved_document__v/V5OZ025E82TG4YX", "NORDICS - HCP Email - Sweden - June 2025")</f>
        <v>NORDICS - HCP Email - Sweden - June 2025</v>
      </c>
      <c r="C246" s="3" t="str">
        <f>HYPERLINK("https://otsuka-europe-crm.veevavault.com/ui/#object/sent_email__v/VBLZ025E82GLOC4", "SE-000257985")</f>
        <v>SE-000257985</v>
      </c>
      <c r="D246" s="1" t="s">
        <v>0</v>
      </c>
      <c r="E246" s="2">
        <v>0</v>
      </c>
      <c r="F246" s="2">
        <v>0</v>
      </c>
      <c r="G246" s="2">
        <v>0</v>
      </c>
      <c r="H246" s="1" t="s">
        <v>0</v>
      </c>
      <c r="I246" s="2">
        <v>0</v>
      </c>
      <c r="J246" s="1">
        <v>45915.378437500003</v>
      </c>
    </row>
    <row r="247" spans="1:10" x14ac:dyDescent="0.2">
      <c r="A247" s="4" t="s">
        <v>1</v>
      </c>
      <c r="B247" s="3" t="str">
        <f>HYPERLINK("https://otsuka-europe-crm.veevavault.com/ui/#object/approved_document__v/V5OZ025E82TG4YX", "NORDICS - HCP Email - Sweden - June 2025")</f>
        <v>NORDICS - HCP Email - Sweden - June 2025</v>
      </c>
      <c r="C247" s="3" t="str">
        <f>HYPERLINK("https://otsuka-europe-crm.veevavault.com/ui/#object/sent_email__v/VBLZ025E82GLOC5", "SE-000257986")</f>
        <v>SE-000257986</v>
      </c>
      <c r="D247" s="1" t="s">
        <v>0</v>
      </c>
      <c r="E247" s="2">
        <v>0</v>
      </c>
      <c r="F247" s="2">
        <v>0</v>
      </c>
      <c r="G247" s="2">
        <v>0</v>
      </c>
      <c r="H247" s="1" t="s">
        <v>0</v>
      </c>
      <c r="I247" s="2">
        <v>0</v>
      </c>
      <c r="J247" s="1">
        <v>45915.378645833334</v>
      </c>
    </row>
    <row r="248" spans="1:10" x14ac:dyDescent="0.2">
      <c r="A248" s="4" t="s">
        <v>1</v>
      </c>
      <c r="B248" s="3" t="str">
        <f>HYPERLINK("https://otsuka-europe-crm.veevavault.com/ui/#object/approved_document__v/V5OZ025E82TG4YX", "NORDICS - HCP Email - Sweden - June 2025")</f>
        <v>NORDICS - HCP Email - Sweden - June 2025</v>
      </c>
      <c r="C248" s="3" t="str">
        <f>HYPERLINK("https://otsuka-europe-crm.veevavault.com/ui/#object/sent_email__v/VBLZ025E82GLOC6", "SE-000257987")</f>
        <v>SE-000257987</v>
      </c>
      <c r="D248" s="1" t="s">
        <v>0</v>
      </c>
      <c r="E248" s="2">
        <v>0</v>
      </c>
      <c r="F248" s="2">
        <v>0</v>
      </c>
      <c r="G248" s="2">
        <v>0</v>
      </c>
      <c r="H248" s="1" t="s">
        <v>0</v>
      </c>
      <c r="I248" s="2">
        <v>0</v>
      </c>
      <c r="J248" s="1">
        <v>45915.378877314812</v>
      </c>
    </row>
    <row r="249" spans="1:10" x14ac:dyDescent="0.2">
      <c r="A249" s="4" t="s">
        <v>1</v>
      </c>
      <c r="B249" s="3" t="str">
        <f>HYPERLINK("https://otsuka-europe-crm.veevavault.com/ui/#object/approved_document__v/V5OZ025E82TG4YX", "NORDICS - HCP Email - Sweden - June 2025")</f>
        <v>NORDICS - HCP Email - Sweden - June 2025</v>
      </c>
      <c r="C249" s="3" t="str">
        <f>HYPERLINK("https://otsuka-europe-crm.veevavault.com/ui/#object/sent_email__v/VBLZ025E82GLOC7", "SE-000257988")</f>
        <v>SE-000257988</v>
      </c>
      <c r="D249" s="1" t="s">
        <v>0</v>
      </c>
      <c r="E249" s="2">
        <v>0</v>
      </c>
      <c r="F249" s="2">
        <v>0</v>
      </c>
      <c r="G249" s="2">
        <v>0</v>
      </c>
      <c r="H249" s="1" t="s">
        <v>0</v>
      </c>
      <c r="I249" s="2">
        <v>0</v>
      </c>
      <c r="J249" s="1">
        <v>45915.379837962966</v>
      </c>
    </row>
    <row r="250" spans="1:10" x14ac:dyDescent="0.2">
      <c r="A250" s="4" t="s">
        <v>1</v>
      </c>
      <c r="B250" s="3" t="str">
        <f>HYPERLINK("https://otsuka-europe-crm.veevavault.com/ui/#object/approved_document__v/V5OZ025E82TG4YX", "NORDICS - HCP Email - Sweden - June 2025")</f>
        <v>NORDICS - HCP Email - Sweden - June 2025</v>
      </c>
      <c r="C250" s="3" t="str">
        <f>HYPERLINK("https://otsuka-europe-crm.veevavault.com/ui/#object/sent_email__v/VBLZ025E82GLOC8", "SE-000257989")</f>
        <v>SE-000257989</v>
      </c>
      <c r="D250" s="1" t="s">
        <v>0</v>
      </c>
      <c r="E250" s="2">
        <v>0</v>
      </c>
      <c r="F250" s="2">
        <v>0</v>
      </c>
      <c r="G250" s="2">
        <v>0</v>
      </c>
      <c r="H250" s="1" t="s">
        <v>0</v>
      </c>
      <c r="I250" s="2">
        <v>0</v>
      </c>
      <c r="J250" s="1">
        <v>45915.377488425926</v>
      </c>
    </row>
    <row r="251" spans="1:10" x14ac:dyDescent="0.2">
      <c r="A251" s="4" t="s">
        <v>1</v>
      </c>
      <c r="B251" s="3" t="str">
        <f>HYPERLINK("https://otsuka-europe-crm.veevavault.com/ui/#object/approved_document__v/V5OZ025E82TG4YX", "NORDICS - HCP Email - Sweden - June 2025")</f>
        <v>NORDICS - HCP Email - Sweden - June 2025</v>
      </c>
      <c r="C251" s="3" t="str">
        <f>HYPERLINK("https://otsuka-europe-crm.veevavault.com/ui/#object/sent_email__v/VBLZ025E82GLOC9", "SE-000257990")</f>
        <v>SE-000257990</v>
      </c>
      <c r="D251" s="1" t="s">
        <v>0</v>
      </c>
      <c r="E251" s="2">
        <v>0</v>
      </c>
      <c r="F251" s="2">
        <v>0</v>
      </c>
      <c r="G251" s="2">
        <v>0</v>
      </c>
      <c r="H251" s="1" t="s">
        <v>0</v>
      </c>
      <c r="I251" s="2">
        <v>0</v>
      </c>
      <c r="J251" s="1">
        <v>45915.37809027778</v>
      </c>
    </row>
    <row r="252" spans="1:10" x14ac:dyDescent="0.2">
      <c r="A252" s="4" t="s">
        <v>1</v>
      </c>
      <c r="B252" s="3" t="str">
        <f>HYPERLINK("https://otsuka-europe-crm.veevavault.com/ui/#object/approved_document__v/V5OZ025E82TG4YX", "NORDICS - HCP Email - Sweden - June 2025")</f>
        <v>NORDICS - HCP Email - Sweden - June 2025</v>
      </c>
      <c r="C252" s="3" t="str">
        <f>HYPERLINK("https://otsuka-europe-crm.veevavault.com/ui/#object/sent_email__v/VBLZ025E82GLOCA", "SE-000257991")</f>
        <v>SE-000257991</v>
      </c>
      <c r="D252" s="1" t="s">
        <v>0</v>
      </c>
      <c r="E252" s="2">
        <v>0</v>
      </c>
      <c r="F252" s="2">
        <v>0</v>
      </c>
      <c r="G252" s="2">
        <v>0</v>
      </c>
      <c r="H252" s="1" t="s">
        <v>0</v>
      </c>
      <c r="I252" s="2">
        <v>0</v>
      </c>
      <c r="J252" s="1">
        <v>45915.378206018519</v>
      </c>
    </row>
    <row r="253" spans="1:10" x14ac:dyDescent="0.2">
      <c r="A253" s="4" t="s">
        <v>1</v>
      </c>
      <c r="B253" s="3" t="str">
        <f>HYPERLINK("https://otsuka-europe-crm.veevavault.com/ui/#object/approved_document__v/V5OZ025E82TG4YX", "NORDICS - HCP Email - Sweden - June 2025")</f>
        <v>NORDICS - HCP Email - Sweden - June 2025</v>
      </c>
      <c r="C253" s="3" t="str">
        <f>HYPERLINK("https://otsuka-europe-crm.veevavault.com/ui/#object/sent_email__v/VBLZ025E82GLOCB", "SE-000257992")</f>
        <v>SE-000257992</v>
      </c>
      <c r="D253" s="1" t="s">
        <v>0</v>
      </c>
      <c r="E253" s="2">
        <v>0</v>
      </c>
      <c r="F253" s="2">
        <v>0</v>
      </c>
      <c r="G253" s="2">
        <v>0</v>
      </c>
      <c r="H253" s="1" t="s">
        <v>0</v>
      </c>
      <c r="I253" s="2">
        <v>0</v>
      </c>
      <c r="J253" s="1">
        <v>45915.37909722222</v>
      </c>
    </row>
    <row r="254" spans="1:10" x14ac:dyDescent="0.2">
      <c r="A254" s="4" t="s">
        <v>1</v>
      </c>
      <c r="B254" s="3" t="str">
        <f>HYPERLINK("https://otsuka-europe-crm.veevavault.com/ui/#object/approved_document__v/V5OZ025E82TG4YX", "NORDICS - HCP Email - Sweden - June 2025")</f>
        <v>NORDICS - HCP Email - Sweden - June 2025</v>
      </c>
      <c r="C254" s="3" t="str">
        <f>HYPERLINK("https://otsuka-europe-crm.veevavault.com/ui/#object/sent_email__v/VBLZ025E82GLOCC", "SE-000257993")</f>
        <v>SE-000257993</v>
      </c>
      <c r="D254" s="1" t="s">
        <v>0</v>
      </c>
      <c r="E254" s="2">
        <v>0</v>
      </c>
      <c r="F254" s="2">
        <v>0</v>
      </c>
      <c r="G254" s="2">
        <v>0</v>
      </c>
      <c r="H254" s="1" t="s">
        <v>0</v>
      </c>
      <c r="I254" s="2">
        <v>0</v>
      </c>
      <c r="J254" s="1">
        <v>45915.379803240743</v>
      </c>
    </row>
    <row r="255" spans="1:10" x14ac:dyDescent="0.2">
      <c r="A255" s="4" t="s">
        <v>1</v>
      </c>
      <c r="B255" s="3" t="str">
        <f>HYPERLINK("https://otsuka-europe-crm.veevavault.com/ui/#object/approved_document__v/V5OZ025E82TG4YX", "NORDICS - HCP Email - Sweden - June 2025")</f>
        <v>NORDICS - HCP Email - Sweden - June 2025</v>
      </c>
      <c r="C255" s="3" t="str">
        <f>HYPERLINK("https://otsuka-europe-crm.veevavault.com/ui/#object/sent_email__v/VBLZ025E82GLOCD", "SE-000257994")</f>
        <v>SE-000257994</v>
      </c>
      <c r="D255" s="1">
        <v>45915.491886574076</v>
      </c>
      <c r="E255" s="2">
        <v>1</v>
      </c>
      <c r="F255" s="2">
        <v>1</v>
      </c>
      <c r="G255" s="2">
        <v>0</v>
      </c>
      <c r="H255" s="1" t="s">
        <v>0</v>
      </c>
      <c r="I255" s="2">
        <v>0</v>
      </c>
      <c r="J255" s="1">
        <v>45915.377453703702</v>
      </c>
    </row>
    <row r="256" spans="1:10" x14ac:dyDescent="0.2">
      <c r="A256" s="4" t="s">
        <v>1</v>
      </c>
      <c r="B256" s="3" t="str">
        <f>HYPERLINK("https://otsuka-europe-crm.veevavault.com/ui/#object/approved_document__v/V5OZ025E82TG4YX", "NORDICS - HCP Email - Sweden - June 2025")</f>
        <v>NORDICS - HCP Email - Sweden - June 2025</v>
      </c>
      <c r="C256" s="3" t="str">
        <f>HYPERLINK("https://otsuka-europe-crm.veevavault.com/ui/#object/sent_email__v/VBLZ025E82GLOCE", "SE-000257995")</f>
        <v>SE-000257995</v>
      </c>
      <c r="D256" s="1" t="s">
        <v>0</v>
      </c>
      <c r="E256" s="2">
        <v>0</v>
      </c>
      <c r="F256" s="2">
        <v>0</v>
      </c>
      <c r="G256" s="2">
        <v>0</v>
      </c>
      <c r="H256" s="1" t="s">
        <v>0</v>
      </c>
      <c r="I256" s="2">
        <v>0</v>
      </c>
      <c r="J256" s="1">
        <v>45915.378148148149</v>
      </c>
    </row>
    <row r="257" spans="1:10" x14ac:dyDescent="0.2">
      <c r="A257" s="4" t="s">
        <v>1</v>
      </c>
      <c r="B257" s="3" t="str">
        <f>HYPERLINK("https://otsuka-europe-crm.veevavault.com/ui/#object/approved_document__v/V5OZ025E82TG4YX", "NORDICS - HCP Email - Sweden - June 2025")</f>
        <v>NORDICS - HCP Email - Sweden - June 2025</v>
      </c>
      <c r="C257" s="3" t="str">
        <f>HYPERLINK("https://otsuka-europe-crm.veevavault.com/ui/#object/sent_email__v/VBLZ025E82GLOCF", "SE-000257996")</f>
        <v>SE-000257996</v>
      </c>
      <c r="D257" s="1" t="s">
        <v>0</v>
      </c>
      <c r="E257" s="2">
        <v>0</v>
      </c>
      <c r="F257" s="2">
        <v>0</v>
      </c>
      <c r="G257" s="2">
        <v>0</v>
      </c>
      <c r="H257" s="1" t="s">
        <v>0</v>
      </c>
      <c r="I257" s="2">
        <v>0</v>
      </c>
      <c r="J257" s="1">
        <v>45915.378159722219</v>
      </c>
    </row>
    <row r="258" spans="1:10" x14ac:dyDescent="0.2">
      <c r="A258" s="4" t="s">
        <v>1</v>
      </c>
      <c r="B258" s="3" t="str">
        <f>HYPERLINK("https://otsuka-europe-crm.veevavault.com/ui/#object/approved_document__v/V5OZ025E82TG4YX", "NORDICS - HCP Email - Sweden - June 2025")</f>
        <v>NORDICS - HCP Email - Sweden - June 2025</v>
      </c>
      <c r="C258" s="3" t="str">
        <f>HYPERLINK("https://otsuka-europe-crm.veevavault.com/ui/#object/sent_email__v/VBLZ025E82GLOCG", "SE-000257997")</f>
        <v>SE-000257997</v>
      </c>
      <c r="D258" s="1">
        <v>45915.382847222223</v>
      </c>
      <c r="E258" s="2">
        <v>1</v>
      </c>
      <c r="F258" s="2">
        <v>1</v>
      </c>
      <c r="G258" s="2">
        <v>0</v>
      </c>
      <c r="H258" s="1" t="s">
        <v>0</v>
      </c>
      <c r="I258" s="2">
        <v>0</v>
      </c>
      <c r="J258" s="1">
        <v>45915.378935185188</v>
      </c>
    </row>
    <row r="259" spans="1:10" x14ac:dyDescent="0.2">
      <c r="A259" s="4" t="s">
        <v>1</v>
      </c>
      <c r="B259" s="3" t="str">
        <f>HYPERLINK("https://otsuka-europe-crm.veevavault.com/ui/#object/approved_document__v/V5OZ025E82TG4YX", "NORDICS - HCP Email - Sweden - June 2025")</f>
        <v>NORDICS - HCP Email - Sweden - June 2025</v>
      </c>
      <c r="C259" s="3" t="str">
        <f>HYPERLINK("https://otsuka-europe-crm.veevavault.com/ui/#object/sent_email__v/VBLZ025E82GLOCH", "SE-000257998")</f>
        <v>SE-000257998</v>
      </c>
      <c r="D259" s="1">
        <v>45915.379675925928</v>
      </c>
      <c r="E259" s="2">
        <v>1</v>
      </c>
      <c r="F259" s="2">
        <v>2</v>
      </c>
      <c r="G259" s="2">
        <v>0</v>
      </c>
      <c r="H259" s="1" t="s">
        <v>0</v>
      </c>
      <c r="I259" s="2">
        <v>0</v>
      </c>
      <c r="J259" s="1">
        <v>45915.379270833335</v>
      </c>
    </row>
    <row r="260" spans="1:10" x14ac:dyDescent="0.2">
      <c r="A260" s="4" t="s">
        <v>1</v>
      </c>
      <c r="B260" s="3" t="str">
        <f>HYPERLINK("https://otsuka-europe-crm.veevavault.com/ui/#object/approved_document__v/V5OZ025E82TG4YX", "NORDICS - HCP Email - Sweden - June 2025")</f>
        <v>NORDICS - HCP Email - Sweden - June 2025</v>
      </c>
      <c r="C260" s="3" t="str">
        <f>HYPERLINK("https://otsuka-europe-crm.veevavault.com/ui/#object/sent_email__v/VBLZ025E82GLOCI", "SE-000257999")</f>
        <v>SE-000257999</v>
      </c>
      <c r="D260" s="1">
        <v>45915.400405092594</v>
      </c>
      <c r="E260" s="2">
        <v>1</v>
      </c>
      <c r="F260" s="2">
        <v>1</v>
      </c>
      <c r="G260" s="2">
        <v>1</v>
      </c>
      <c r="H260" s="1">
        <v>45915.400752314818</v>
      </c>
      <c r="I260" s="2">
        <v>2</v>
      </c>
      <c r="J260" s="1">
        <v>45915.377638888887</v>
      </c>
    </row>
    <row r="261" spans="1:10" x14ac:dyDescent="0.2">
      <c r="A261" s="4" t="s">
        <v>1</v>
      </c>
      <c r="B261" s="3" t="str">
        <f>HYPERLINK("https://otsuka-europe-crm.veevavault.com/ui/#object/approved_document__v/V5OZ025E82TG4YX", "NORDICS - HCP Email - Sweden - June 2025")</f>
        <v>NORDICS - HCP Email - Sweden - June 2025</v>
      </c>
      <c r="C261" s="3" t="str">
        <f>HYPERLINK("https://otsuka-europe-crm.veevavault.com/ui/#object/sent_email__v/VBLZ025E82GLOCJ", "SE-000258000")</f>
        <v>SE-000258000</v>
      </c>
      <c r="D261" s="1" t="s">
        <v>0</v>
      </c>
      <c r="E261" s="2">
        <v>0</v>
      </c>
      <c r="F261" s="2">
        <v>0</v>
      </c>
      <c r="G261" s="2">
        <v>0</v>
      </c>
      <c r="H261" s="1" t="s">
        <v>0</v>
      </c>
      <c r="I261" s="2">
        <v>0</v>
      </c>
      <c r="J261" s="1">
        <v>45915.377638888887</v>
      </c>
    </row>
    <row r="262" spans="1:10" x14ac:dyDescent="0.2">
      <c r="A262" s="4" t="s">
        <v>1</v>
      </c>
      <c r="B262" s="3" t="str">
        <f>HYPERLINK("https://otsuka-europe-crm.veevavault.com/ui/#object/approved_document__v/V5OZ025E82TG4YX", "NORDICS - HCP Email - Sweden - June 2025")</f>
        <v>NORDICS - HCP Email - Sweden - June 2025</v>
      </c>
      <c r="C262" s="3" t="str">
        <f>HYPERLINK("https://otsuka-europe-crm.veevavault.com/ui/#object/sent_email__v/VBLZ025E82GLOCK", "SE-000258001")</f>
        <v>SE-000258001</v>
      </c>
      <c r="D262" s="1" t="s">
        <v>0</v>
      </c>
      <c r="E262" s="2">
        <v>0</v>
      </c>
      <c r="F262" s="2">
        <v>0</v>
      </c>
      <c r="G262" s="2">
        <v>0</v>
      </c>
      <c r="H262" s="1" t="s">
        <v>0</v>
      </c>
      <c r="I262" s="2">
        <v>0</v>
      </c>
      <c r="J262" s="1">
        <v>45915.378449074073</v>
      </c>
    </row>
    <row r="263" spans="1:10" x14ac:dyDescent="0.2">
      <c r="A263" s="4" t="s">
        <v>1</v>
      </c>
      <c r="B263" s="3" t="str">
        <f>HYPERLINK("https://otsuka-europe-crm.veevavault.com/ui/#object/approved_document__v/V5OZ025E82TG4YX", "NORDICS - HCP Email - Sweden - June 2025")</f>
        <v>NORDICS - HCP Email - Sweden - June 2025</v>
      </c>
      <c r="C263" s="3" t="str">
        <f>HYPERLINK("https://otsuka-europe-crm.veevavault.com/ui/#object/sent_email__v/VBLZ025E82GLOCL", "SE-000258002")</f>
        <v>SE-000258002</v>
      </c>
      <c r="D263" s="1" t="s">
        <v>0</v>
      </c>
      <c r="E263" s="2">
        <v>0</v>
      </c>
      <c r="F263" s="2">
        <v>0</v>
      </c>
      <c r="G263" s="2">
        <v>0</v>
      </c>
      <c r="H263" s="1" t="s">
        <v>0</v>
      </c>
      <c r="I263" s="2">
        <v>0</v>
      </c>
      <c r="J263" s="1">
        <v>45915.378750000003</v>
      </c>
    </row>
    <row r="264" spans="1:10" x14ac:dyDescent="0.2">
      <c r="A264" s="4" t="s">
        <v>1</v>
      </c>
      <c r="B264" s="3" t="str">
        <f>HYPERLINK("https://otsuka-europe-crm.veevavault.com/ui/#object/approved_document__v/V5OZ025E82TG4YX", "NORDICS - HCP Email - Sweden - June 2025")</f>
        <v>NORDICS - HCP Email - Sweden - June 2025</v>
      </c>
      <c r="C264" s="3" t="str">
        <f>HYPERLINK("https://otsuka-europe-crm.veevavault.com/ui/#object/sent_email__v/VBLZ025E82GLOCM", "SE-000258003")</f>
        <v>SE-000258003</v>
      </c>
      <c r="D264" s="1">
        <v>45915.379189814812</v>
      </c>
      <c r="E264" s="2">
        <v>1</v>
      </c>
      <c r="F264" s="2">
        <v>1</v>
      </c>
      <c r="G264" s="2">
        <v>0</v>
      </c>
      <c r="H264" s="1" t="s">
        <v>0</v>
      </c>
      <c r="I264" s="2">
        <v>0</v>
      </c>
      <c r="J264" s="1">
        <v>45915.378819444442</v>
      </c>
    </row>
    <row r="265" spans="1:10" x14ac:dyDescent="0.2">
      <c r="A265" s="4" t="s">
        <v>1</v>
      </c>
      <c r="B265" s="3" t="str">
        <f>HYPERLINK("https://otsuka-europe-crm.veevavault.com/ui/#object/approved_document__v/V5OZ025E82TG4YX", "NORDICS - HCP Email - Sweden - June 2025")</f>
        <v>NORDICS - HCP Email - Sweden - June 2025</v>
      </c>
      <c r="C265" s="3" t="str">
        <f>HYPERLINK("https://otsuka-europe-crm.veevavault.com/ui/#object/sent_email__v/VBLZ025E82GLOCN", "SE-000258004")</f>
        <v>SE-000258004</v>
      </c>
      <c r="D265" s="1" t="s">
        <v>0</v>
      </c>
      <c r="E265" s="2">
        <v>0</v>
      </c>
      <c r="F265" s="2">
        <v>0</v>
      </c>
      <c r="G265" s="2">
        <v>0</v>
      </c>
      <c r="H265" s="1" t="s">
        <v>0</v>
      </c>
      <c r="I265" s="2">
        <v>0</v>
      </c>
      <c r="J265" s="1">
        <v>45915.379803240743</v>
      </c>
    </row>
    <row r="266" spans="1:10" x14ac:dyDescent="0.2">
      <c r="A266" s="4" t="s">
        <v>1</v>
      </c>
      <c r="B266" s="3" t="str">
        <f>HYPERLINK("https://otsuka-europe-crm.veevavault.com/ui/#object/approved_document__v/V5OZ025E82TG4YX", "NORDICS - HCP Email - Sweden - June 2025")</f>
        <v>NORDICS - HCP Email - Sweden - June 2025</v>
      </c>
      <c r="C266" s="3" t="str">
        <f>HYPERLINK("https://otsuka-europe-crm.veevavault.com/ui/#object/sent_email__v/VBLZ025E82GLOCO", "SE-000258005")</f>
        <v>SE-000258005</v>
      </c>
      <c r="D266" s="1" t="s">
        <v>0</v>
      </c>
      <c r="E266" s="2">
        <v>0</v>
      </c>
      <c r="F266" s="2">
        <v>0</v>
      </c>
      <c r="G266" s="2">
        <v>0</v>
      </c>
      <c r="H266" s="1" t="s">
        <v>0</v>
      </c>
      <c r="I266" s="2">
        <v>0</v>
      </c>
      <c r="J266" s="1">
        <v>45915.377453703702</v>
      </c>
    </row>
    <row r="267" spans="1:10" x14ac:dyDescent="0.2">
      <c r="A267" s="4" t="s">
        <v>1</v>
      </c>
      <c r="B267" s="3" t="str">
        <f>HYPERLINK("https://otsuka-europe-crm.veevavault.com/ui/#object/approved_document__v/V5OZ025E82TG4YX", "NORDICS - HCP Email - Sweden - June 2025")</f>
        <v>NORDICS - HCP Email - Sweden - June 2025</v>
      </c>
      <c r="C267" s="3" t="str">
        <f>HYPERLINK("https://otsuka-europe-crm.veevavault.com/ui/#object/sent_email__v/VBLZ025E82GLOCQ", "SE-000258007")</f>
        <v>SE-000258007</v>
      </c>
      <c r="D267" s="1" t="s">
        <v>0</v>
      </c>
      <c r="E267" s="2">
        <v>0</v>
      </c>
      <c r="F267" s="2">
        <v>0</v>
      </c>
      <c r="G267" s="2">
        <v>0</v>
      </c>
      <c r="H267" s="1" t="s">
        <v>0</v>
      </c>
      <c r="I267" s="2">
        <v>0</v>
      </c>
      <c r="J267" s="1">
        <v>45915.378171296295</v>
      </c>
    </row>
    <row r="268" spans="1:10" x14ac:dyDescent="0.2">
      <c r="A268" s="4" t="s">
        <v>1</v>
      </c>
      <c r="B268" s="3" t="str">
        <f>HYPERLINK("https://otsuka-europe-crm.veevavault.com/ui/#object/approved_document__v/V5OZ025E82TG4YX", "NORDICS - HCP Email - Sweden - June 2025")</f>
        <v>NORDICS - HCP Email - Sweden - June 2025</v>
      </c>
      <c r="C268" s="3" t="str">
        <f>HYPERLINK("https://otsuka-europe-crm.veevavault.com/ui/#object/sent_email__v/VBLZ025E82GLOCR", "SE-000258008")</f>
        <v>SE-000258008</v>
      </c>
      <c r="D268" s="1" t="s">
        <v>0</v>
      </c>
      <c r="E268" s="2">
        <v>0</v>
      </c>
      <c r="F268" s="2">
        <v>0</v>
      </c>
      <c r="G268" s="2">
        <v>0</v>
      </c>
      <c r="H268" s="1" t="s">
        <v>0</v>
      </c>
      <c r="I268" s="2">
        <v>0</v>
      </c>
      <c r="J268" s="1">
        <v>45915.379108796296</v>
      </c>
    </row>
    <row r="269" spans="1:10" x14ac:dyDescent="0.2">
      <c r="A269" s="4" t="s">
        <v>1</v>
      </c>
      <c r="B269" s="3" t="str">
        <f>HYPERLINK("https://otsuka-europe-crm.veevavault.com/ui/#object/approved_document__v/V5OZ025E82TG4YX", "NORDICS - HCP Email - Sweden - June 2025")</f>
        <v>NORDICS - HCP Email - Sweden - June 2025</v>
      </c>
      <c r="C269" s="3" t="str">
        <f>HYPERLINK("https://otsuka-europe-crm.veevavault.com/ui/#object/sent_email__v/VBLZ025E82GLOCS", "SE-000258009")</f>
        <v>SE-000258009</v>
      </c>
      <c r="D269" s="1" t="s">
        <v>0</v>
      </c>
      <c r="E269" s="2">
        <v>0</v>
      </c>
      <c r="F269" s="2">
        <v>0</v>
      </c>
      <c r="G269" s="2">
        <v>0</v>
      </c>
      <c r="H269" s="1" t="s">
        <v>0</v>
      </c>
      <c r="I269" s="2">
        <v>0</v>
      </c>
      <c r="J269" s="1">
        <v>45915.379155092596</v>
      </c>
    </row>
    <row r="270" spans="1:10" x14ac:dyDescent="0.2">
      <c r="A270" s="4" t="s">
        <v>1</v>
      </c>
      <c r="B270" s="3" t="str">
        <f>HYPERLINK("https://otsuka-europe-crm.veevavault.com/ui/#object/approved_document__v/V5OZ025E82TG4YX", "NORDICS - HCP Email - Sweden - June 2025")</f>
        <v>NORDICS - HCP Email - Sweden - June 2025</v>
      </c>
      <c r="C270" s="3" t="str">
        <f>HYPERLINK("https://otsuka-europe-crm.veevavault.com/ui/#object/sent_email__v/VBLZ025E82GLOCT", "SE-000258010")</f>
        <v>SE-000258010</v>
      </c>
      <c r="D270" s="1" t="s">
        <v>0</v>
      </c>
      <c r="E270" s="2">
        <v>0</v>
      </c>
      <c r="F270" s="2">
        <v>0</v>
      </c>
      <c r="G270" s="2">
        <v>0</v>
      </c>
      <c r="H270" s="1" t="s">
        <v>0</v>
      </c>
      <c r="I270" s="2">
        <v>0</v>
      </c>
      <c r="J270" s="1">
        <v>45915.377650462964</v>
      </c>
    </row>
    <row r="271" spans="1:10" x14ac:dyDescent="0.2">
      <c r="A271" s="4" t="s">
        <v>1</v>
      </c>
      <c r="B271" s="3" t="str">
        <f>HYPERLINK("https://otsuka-europe-crm.veevavault.com/ui/#object/approved_document__v/V5OZ025E82TG4YX", "NORDICS - HCP Email - Sweden - June 2025")</f>
        <v>NORDICS - HCP Email - Sweden - June 2025</v>
      </c>
      <c r="C271" s="3" t="str">
        <f>HYPERLINK("https://otsuka-europe-crm.veevavault.com/ui/#object/sent_email__v/VBLZ025E82GLOCU", "SE-000258011")</f>
        <v>SE-000258011</v>
      </c>
      <c r="D271" s="1">
        <v>45915.562060185184</v>
      </c>
      <c r="E271" s="2">
        <v>1</v>
      </c>
      <c r="F271" s="2">
        <v>1</v>
      </c>
      <c r="G271" s="2">
        <v>1</v>
      </c>
      <c r="H271" s="1">
        <v>45915.564016203702</v>
      </c>
      <c r="I271" s="2">
        <v>2</v>
      </c>
      <c r="J271" s="1">
        <v>45915.37771990741</v>
      </c>
    </row>
    <row r="272" spans="1:10" x14ac:dyDescent="0.2">
      <c r="A272" s="4" t="s">
        <v>1</v>
      </c>
      <c r="B272" s="3" t="str">
        <f>HYPERLINK("https://otsuka-europe-crm.veevavault.com/ui/#object/approved_document__v/V5OZ025E82TG4YX", "NORDICS - HCP Email - Sweden - June 2025")</f>
        <v>NORDICS - HCP Email - Sweden - June 2025</v>
      </c>
      <c r="C272" s="3" t="str">
        <f>HYPERLINK("https://otsuka-europe-crm.veevavault.com/ui/#object/sent_email__v/VBLZ025E82GLOCV", "SE-000258012")</f>
        <v>SE-000258012</v>
      </c>
      <c r="D272" s="1">
        <v>45915.38726851852</v>
      </c>
      <c r="E272" s="2">
        <v>1</v>
      </c>
      <c r="F272" s="2">
        <v>1</v>
      </c>
      <c r="G272" s="2">
        <v>0</v>
      </c>
      <c r="H272" s="1" t="s">
        <v>0</v>
      </c>
      <c r="I272" s="2">
        <v>0</v>
      </c>
      <c r="J272" s="1">
        <v>45915.378449074073</v>
      </c>
    </row>
    <row r="273" spans="1:10" x14ac:dyDescent="0.2">
      <c r="A273" s="4" t="s">
        <v>1</v>
      </c>
      <c r="B273" s="3" t="str">
        <f>HYPERLINK("https://otsuka-europe-crm.veevavault.com/ui/#object/approved_document__v/V5OZ025E82TG4YX", "NORDICS - HCP Email - Sweden - June 2025")</f>
        <v>NORDICS - HCP Email - Sweden - June 2025</v>
      </c>
      <c r="C273" s="3" t="str">
        <f>HYPERLINK("https://otsuka-europe-crm.veevavault.com/ui/#object/sent_email__v/VBLZ025E82GLOCW", "SE-000258013")</f>
        <v>SE-000258013</v>
      </c>
      <c r="D273" s="1" t="s">
        <v>0</v>
      </c>
      <c r="E273" s="2">
        <v>0</v>
      </c>
      <c r="F273" s="2">
        <v>0</v>
      </c>
      <c r="G273" s="2">
        <v>0</v>
      </c>
      <c r="H273" s="1" t="s">
        <v>0</v>
      </c>
      <c r="I273" s="2">
        <v>0</v>
      </c>
      <c r="J273" s="1">
        <v>45915.378541666665</v>
      </c>
    </row>
    <row r="274" spans="1:10" x14ac:dyDescent="0.2">
      <c r="A274" s="4" t="s">
        <v>1</v>
      </c>
      <c r="B274" s="3" t="str">
        <f>HYPERLINK("https://otsuka-europe-crm.veevavault.com/ui/#object/approved_document__v/V5OZ025E82TG4YX", "NORDICS - HCP Email - Sweden - June 2025")</f>
        <v>NORDICS - HCP Email - Sweden - June 2025</v>
      </c>
      <c r="C274" s="3" t="str">
        <f>HYPERLINK("https://otsuka-europe-crm.veevavault.com/ui/#object/sent_email__v/VBLZ025E82GLOCX", "SE-000258014")</f>
        <v>SE-000258014</v>
      </c>
      <c r="D274" s="1" t="s">
        <v>0</v>
      </c>
      <c r="E274" s="2">
        <v>0</v>
      </c>
      <c r="F274" s="2">
        <v>0</v>
      </c>
      <c r="G274" s="2">
        <v>0</v>
      </c>
      <c r="H274" s="1" t="s">
        <v>0</v>
      </c>
      <c r="I274" s="2">
        <v>0</v>
      </c>
      <c r="J274" s="1">
        <v>45915.378877314812</v>
      </c>
    </row>
    <row r="275" spans="1:10" x14ac:dyDescent="0.2">
      <c r="A275" s="4" t="s">
        <v>1</v>
      </c>
      <c r="B275" s="3" t="str">
        <f>HYPERLINK("https://otsuka-europe-crm.veevavault.com/ui/#object/approved_document__v/V5OZ025E82TG4YX", "NORDICS - HCP Email - Sweden - June 2025")</f>
        <v>NORDICS - HCP Email - Sweden - June 2025</v>
      </c>
      <c r="C275" s="3" t="str">
        <f>HYPERLINK("https://otsuka-europe-crm.veevavault.com/ui/#object/sent_email__v/VBLZ025E82GLOCY", "SE-000258015")</f>
        <v>SE-000258015</v>
      </c>
      <c r="D275" s="1" t="s">
        <v>0</v>
      </c>
      <c r="E275" s="2">
        <v>0</v>
      </c>
      <c r="F275" s="2">
        <v>0</v>
      </c>
      <c r="G275" s="2">
        <v>0</v>
      </c>
      <c r="H275" s="1" t="s">
        <v>0</v>
      </c>
      <c r="I275" s="2">
        <v>0</v>
      </c>
      <c r="J275" s="1">
        <v>45915.379895833335</v>
      </c>
    </row>
    <row r="276" spans="1:10" x14ac:dyDescent="0.2">
      <c r="A276" s="4" t="s">
        <v>1</v>
      </c>
      <c r="B276" s="3" t="str">
        <f>HYPERLINK("https://otsuka-europe-crm.veevavault.com/ui/#object/approved_document__v/V5OZ025E82TG4YX", "NORDICS - HCP Email - Sweden - June 2025")</f>
        <v>NORDICS - HCP Email - Sweden - June 2025</v>
      </c>
      <c r="C276" s="3" t="str">
        <f>HYPERLINK("https://otsuka-europe-crm.veevavault.com/ui/#object/sent_email__v/VBLZ025E82GLOCZ", "SE-000258016")</f>
        <v>SE-000258016</v>
      </c>
      <c r="D276" s="1" t="s">
        <v>0</v>
      </c>
      <c r="E276" s="2">
        <v>0</v>
      </c>
      <c r="F276" s="2">
        <v>0</v>
      </c>
      <c r="G276" s="2">
        <v>0</v>
      </c>
      <c r="H276" s="1" t="s">
        <v>0</v>
      </c>
      <c r="I276" s="2">
        <v>0</v>
      </c>
      <c r="J276" s="1">
        <v>45915.377384259256</v>
      </c>
    </row>
    <row r="277" spans="1:10" x14ac:dyDescent="0.2">
      <c r="A277" s="4" t="s">
        <v>1</v>
      </c>
      <c r="B277" s="3" t="str">
        <f>HYPERLINK("https://otsuka-europe-crm.veevavault.com/ui/#object/approved_document__v/V5OZ025E82TG4YX", "NORDICS - HCP Email - Sweden - June 2025")</f>
        <v>NORDICS - HCP Email - Sweden - June 2025</v>
      </c>
      <c r="C277" s="3" t="str">
        <f>HYPERLINK("https://otsuka-europe-crm.veevavault.com/ui/#object/sent_email__v/VBLZ025E82GLOD0", "SE-000258017")</f>
        <v>SE-000258017</v>
      </c>
      <c r="D277" s="1" t="s">
        <v>0</v>
      </c>
      <c r="E277" s="2">
        <v>0</v>
      </c>
      <c r="F277" s="2">
        <v>0</v>
      </c>
      <c r="G277" s="2">
        <v>0</v>
      </c>
      <c r="H277" s="1" t="s">
        <v>0</v>
      </c>
      <c r="I277" s="2">
        <v>0</v>
      </c>
      <c r="J277" s="1">
        <v>45915.378067129626</v>
      </c>
    </row>
    <row r="278" spans="1:10" x14ac:dyDescent="0.2">
      <c r="A278" s="4" t="s">
        <v>1</v>
      </c>
      <c r="B278" s="3" t="str">
        <f>HYPERLINK("https://otsuka-europe-crm.veevavault.com/ui/#object/approved_document__v/V5OZ025E82TG4YX", "NORDICS - HCP Email - Sweden - June 2025")</f>
        <v>NORDICS - HCP Email - Sweden - June 2025</v>
      </c>
      <c r="C278" s="3" t="str">
        <f>HYPERLINK("https://otsuka-europe-crm.veevavault.com/ui/#object/sent_email__v/VBLZ025E82GLOD1", "SE-000258018")</f>
        <v>SE-000258018</v>
      </c>
      <c r="D278" s="1" t="s">
        <v>0</v>
      </c>
      <c r="E278" s="2">
        <v>0</v>
      </c>
      <c r="F278" s="2">
        <v>0</v>
      </c>
      <c r="G278" s="2">
        <v>0</v>
      </c>
      <c r="H278" s="1" t="s">
        <v>0</v>
      </c>
      <c r="I278" s="2">
        <v>0</v>
      </c>
      <c r="J278" s="1">
        <v>45915.378217592595</v>
      </c>
    </row>
    <row r="279" spans="1:10" x14ac:dyDescent="0.2">
      <c r="A279" s="4" t="s">
        <v>1</v>
      </c>
      <c r="B279" s="3" t="str">
        <f>HYPERLINK("https://otsuka-europe-crm.veevavault.com/ui/#object/approved_document__v/V5OZ025E82TG4YX", "NORDICS - HCP Email - Sweden - June 2025")</f>
        <v>NORDICS - HCP Email - Sweden - June 2025</v>
      </c>
      <c r="C279" s="3" t="str">
        <f>HYPERLINK("https://otsuka-europe-crm.veevavault.com/ui/#object/sent_email__v/VBLZ025E82GLOD2", "SE-000258019")</f>
        <v>SE-000258019</v>
      </c>
      <c r="D279" s="1" t="s">
        <v>0</v>
      </c>
      <c r="E279" s="2">
        <v>0</v>
      </c>
      <c r="F279" s="2">
        <v>0</v>
      </c>
      <c r="G279" s="2">
        <v>0</v>
      </c>
      <c r="H279" s="1" t="s">
        <v>0</v>
      </c>
      <c r="I279" s="2">
        <v>0</v>
      </c>
      <c r="J279" s="1">
        <v>45915.378923611112</v>
      </c>
    </row>
    <row r="280" spans="1:10" x14ac:dyDescent="0.2">
      <c r="A280" s="4" t="s">
        <v>1</v>
      </c>
      <c r="B280" s="3" t="str">
        <f>HYPERLINK("https://otsuka-europe-crm.veevavault.com/ui/#object/approved_document__v/V5OZ025E82TG4YX", "NORDICS - HCP Email - Sweden - June 2025")</f>
        <v>NORDICS - HCP Email - Sweden - June 2025</v>
      </c>
      <c r="C280" s="3" t="str">
        <f>HYPERLINK("https://otsuka-europe-crm.veevavault.com/ui/#object/sent_email__v/VBLZ025E82GLOD3", "SE-000258020")</f>
        <v>SE-000258020</v>
      </c>
      <c r="D280" s="1">
        <v>45915.459270833337</v>
      </c>
      <c r="E280" s="2">
        <v>1</v>
      </c>
      <c r="F280" s="2">
        <v>1</v>
      </c>
      <c r="G280" s="2">
        <v>1</v>
      </c>
      <c r="H280" s="1">
        <v>45915.460428240738</v>
      </c>
      <c r="I280" s="2">
        <v>2</v>
      </c>
      <c r="J280" s="1">
        <v>45915.379120370373</v>
      </c>
    </row>
    <row r="281" spans="1:10" x14ac:dyDescent="0.2">
      <c r="A281" s="4" t="s">
        <v>1</v>
      </c>
      <c r="B281" s="3" t="str">
        <f>HYPERLINK("https://otsuka-europe-crm.veevavault.com/ui/#object/approved_document__v/V5OZ025E82TG4YX", "NORDICS - HCP Email - Sweden - June 2025")</f>
        <v>NORDICS - HCP Email - Sweden - June 2025</v>
      </c>
      <c r="C281" s="3" t="str">
        <f>HYPERLINK("https://otsuka-europe-crm.veevavault.com/ui/#object/sent_email__v/VBLZ025E82GLOD4", "SE-000258021")</f>
        <v>SE-000258021</v>
      </c>
      <c r="D281" s="1">
        <v>45915.433055555557</v>
      </c>
      <c r="E281" s="2">
        <v>1</v>
      </c>
      <c r="F281" s="2">
        <v>1</v>
      </c>
      <c r="G281" s="2">
        <v>0</v>
      </c>
      <c r="H281" s="1" t="s">
        <v>0</v>
      </c>
      <c r="I281" s="2">
        <v>0</v>
      </c>
      <c r="J281" s="1">
        <v>45915.377638888887</v>
      </c>
    </row>
    <row r="282" spans="1:10" x14ac:dyDescent="0.2">
      <c r="A282" s="4" t="s">
        <v>1</v>
      </c>
      <c r="B282" s="3" t="str">
        <f>HYPERLINK("https://otsuka-europe-crm.veevavault.com/ui/#object/approved_document__v/V5OZ025E82TG4YX", "NORDICS - HCP Email - Sweden - June 2025")</f>
        <v>NORDICS - HCP Email - Sweden - June 2025</v>
      </c>
      <c r="C282" s="3" t="str">
        <f>HYPERLINK("https://otsuka-europe-crm.veevavault.com/ui/#object/sent_email__v/VBLZ025E82GLOD5", "SE-000258022")</f>
        <v>SE-000258022</v>
      </c>
      <c r="D282" s="1" t="s">
        <v>0</v>
      </c>
      <c r="E282" s="2">
        <v>0</v>
      </c>
      <c r="F282" s="2">
        <v>0</v>
      </c>
      <c r="G282" s="2">
        <v>0</v>
      </c>
      <c r="H282" s="1" t="s">
        <v>0</v>
      </c>
      <c r="I282" s="2">
        <v>0</v>
      </c>
      <c r="J282" s="1">
        <v>45915.377766203703</v>
      </c>
    </row>
    <row r="283" spans="1:10" x14ac:dyDescent="0.2">
      <c r="A283" s="4" t="s">
        <v>1</v>
      </c>
      <c r="B283" s="3" t="str">
        <f>HYPERLINK("https://otsuka-europe-crm.veevavault.com/ui/#object/approved_document__v/V5OZ025E82TG4YX", "NORDICS - HCP Email - Sweden - June 2025")</f>
        <v>NORDICS - HCP Email - Sweden - June 2025</v>
      </c>
      <c r="C283" s="3" t="str">
        <f>HYPERLINK("https://otsuka-europe-crm.veevavault.com/ui/#object/sent_email__v/VBLZ025E82GLOD7", "SE-000258024")</f>
        <v>SE-000258024</v>
      </c>
      <c r="D283" s="1" t="s">
        <v>0</v>
      </c>
      <c r="E283" s="2">
        <v>0</v>
      </c>
      <c r="F283" s="2">
        <v>0</v>
      </c>
      <c r="G283" s="2">
        <v>0</v>
      </c>
      <c r="H283" s="1" t="s">
        <v>0</v>
      </c>
      <c r="I283" s="2">
        <v>0</v>
      </c>
      <c r="J283" s="1">
        <v>45915.378506944442</v>
      </c>
    </row>
    <row r="284" spans="1:10" x14ac:dyDescent="0.2">
      <c r="A284" s="4" t="s">
        <v>1</v>
      </c>
      <c r="B284" s="3" t="str">
        <f>HYPERLINK("https://otsuka-europe-crm.veevavault.com/ui/#object/approved_document__v/V5OZ025E82TG4YX", "NORDICS - HCP Email - Sweden - June 2025")</f>
        <v>NORDICS - HCP Email - Sweden - June 2025</v>
      </c>
      <c r="C284" s="3" t="str">
        <f>HYPERLINK("https://otsuka-europe-crm.veevavault.com/ui/#object/sent_email__v/VBLZ025E82GLOD8", "SE-000258025")</f>
        <v>SE-000258025</v>
      </c>
      <c r="D284" s="1" t="s">
        <v>0</v>
      </c>
      <c r="E284" s="2">
        <v>0</v>
      </c>
      <c r="F284" s="2">
        <v>0</v>
      </c>
      <c r="G284" s="2">
        <v>0</v>
      </c>
      <c r="H284" s="1" t="s">
        <v>0</v>
      </c>
      <c r="I284" s="2">
        <v>0</v>
      </c>
      <c r="J284" s="1">
        <v>45915.37877314815</v>
      </c>
    </row>
    <row r="285" spans="1:10" x14ac:dyDescent="0.2">
      <c r="A285" s="4" t="s">
        <v>1</v>
      </c>
      <c r="B285" s="3" t="str">
        <f>HYPERLINK("https://otsuka-europe-crm.veevavault.com/ui/#object/approved_document__v/V5OZ025E82TG4YX", "NORDICS - HCP Email - Sweden - June 2025")</f>
        <v>NORDICS - HCP Email - Sweden - June 2025</v>
      </c>
      <c r="C285" s="3" t="str">
        <f>HYPERLINK("https://otsuka-europe-crm.veevavault.com/ui/#object/sent_email__v/VBLZ025E82GLOD9", "SE-000258026")</f>
        <v>SE-000258026</v>
      </c>
      <c r="D285" s="1" t="s">
        <v>0</v>
      </c>
      <c r="E285" s="2">
        <v>0</v>
      </c>
      <c r="F285" s="2">
        <v>0</v>
      </c>
      <c r="G285" s="2">
        <v>0</v>
      </c>
      <c r="H285" s="1" t="s">
        <v>0</v>
      </c>
      <c r="I285" s="2">
        <v>0</v>
      </c>
      <c r="J285" s="1">
        <v>45915.379849537036</v>
      </c>
    </row>
    <row r="286" spans="1:10" x14ac:dyDescent="0.2">
      <c r="A286" s="4" t="s">
        <v>1</v>
      </c>
      <c r="B286" s="3" t="str">
        <f>HYPERLINK("https://otsuka-europe-crm.veevavault.com/ui/#object/approved_document__v/V5OZ025E82TG4YX", "NORDICS - HCP Email - Sweden - June 2025")</f>
        <v>NORDICS - HCP Email - Sweden - June 2025</v>
      </c>
      <c r="C286" s="3" t="str">
        <f>HYPERLINK("https://otsuka-europe-crm.veevavault.com/ui/#object/sent_email__v/VBLZ025E82GLODA", "SE-000258027")</f>
        <v>SE-000258027</v>
      </c>
      <c r="D286" s="1">
        <v>45915.393182870372</v>
      </c>
      <c r="E286" s="2">
        <v>1</v>
      </c>
      <c r="F286" s="2">
        <v>1</v>
      </c>
      <c r="G286" s="2">
        <v>0</v>
      </c>
      <c r="H286" s="1" t="s">
        <v>0</v>
      </c>
      <c r="I286" s="2">
        <v>0</v>
      </c>
      <c r="J286" s="1">
        <v>45915.377488425926</v>
      </c>
    </row>
    <row r="287" spans="1:10" x14ac:dyDescent="0.2">
      <c r="A287" s="4" t="s">
        <v>1</v>
      </c>
      <c r="B287" s="3" t="str">
        <f>HYPERLINK("https://otsuka-europe-crm.veevavault.com/ui/#object/approved_document__v/V5OZ025E82TG4YX", "NORDICS - HCP Email - Sweden - June 2025")</f>
        <v>NORDICS - HCP Email - Sweden - June 2025</v>
      </c>
      <c r="C287" s="3" t="str">
        <f>HYPERLINK("https://otsuka-europe-crm.veevavault.com/ui/#object/sent_email__v/VBLZ025E82GLODB", "SE-000258028")</f>
        <v>SE-000258028</v>
      </c>
      <c r="D287" s="1" t="s">
        <v>0</v>
      </c>
      <c r="E287" s="2">
        <v>0</v>
      </c>
      <c r="F287" s="2">
        <v>0</v>
      </c>
      <c r="G287" s="2">
        <v>0</v>
      </c>
      <c r="H287" s="1" t="s">
        <v>0</v>
      </c>
      <c r="I287" s="2">
        <v>0</v>
      </c>
      <c r="J287" s="1">
        <v>45915.37804398148</v>
      </c>
    </row>
    <row r="288" spans="1:10" x14ac:dyDescent="0.2">
      <c r="A288" s="4" t="s">
        <v>1</v>
      </c>
      <c r="B288" s="3" t="str">
        <f>HYPERLINK("https://otsuka-europe-crm.veevavault.com/ui/#object/approved_document__v/V5OZ025E82TG4YX", "NORDICS - HCP Email - Sweden - June 2025")</f>
        <v>NORDICS - HCP Email - Sweden - June 2025</v>
      </c>
      <c r="C288" s="3" t="str">
        <f>HYPERLINK("https://otsuka-europe-crm.veevavault.com/ui/#object/sent_email__v/VBLZ025E82GLODC", "SE-000258029")</f>
        <v>SE-000258029</v>
      </c>
      <c r="D288" s="1" t="s">
        <v>0</v>
      </c>
      <c r="E288" s="2">
        <v>0</v>
      </c>
      <c r="F288" s="2">
        <v>0</v>
      </c>
      <c r="G288" s="2">
        <v>0</v>
      </c>
      <c r="H288" s="1" t="s">
        <v>0</v>
      </c>
      <c r="I288" s="2">
        <v>0</v>
      </c>
      <c r="J288" s="1">
        <v>45915.378912037035</v>
      </c>
    </row>
    <row r="289" spans="1:10" x14ac:dyDescent="0.2">
      <c r="A289" s="4" t="s">
        <v>1</v>
      </c>
      <c r="B289" s="3" t="str">
        <f>HYPERLINK("https://otsuka-europe-crm.veevavault.com/ui/#object/approved_document__v/V5OZ025E82TG4YX", "NORDICS - HCP Email - Sweden - June 2025")</f>
        <v>NORDICS - HCP Email - Sweden - June 2025</v>
      </c>
      <c r="C289" s="3" t="str">
        <f>HYPERLINK("https://otsuka-europe-crm.veevavault.com/ui/#object/sent_email__v/VBLZ025E82GLODD", "SE-000258030")</f>
        <v>SE-000258030</v>
      </c>
      <c r="D289" s="1" t="s">
        <v>0</v>
      </c>
      <c r="E289" s="2">
        <v>0</v>
      </c>
      <c r="F289" s="2">
        <v>0</v>
      </c>
      <c r="G289" s="2">
        <v>0</v>
      </c>
      <c r="H289" s="1" t="s">
        <v>0</v>
      </c>
      <c r="I289" s="2">
        <v>0</v>
      </c>
      <c r="J289" s="1">
        <v>45915.379895833335</v>
      </c>
    </row>
    <row r="290" spans="1:10" x14ac:dyDescent="0.2">
      <c r="A290" s="4" t="s">
        <v>1</v>
      </c>
      <c r="B290" s="3" t="str">
        <f>HYPERLINK("https://otsuka-europe-crm.veevavault.com/ui/#object/approved_document__v/V5OZ025E82TG4YX", "NORDICS - HCP Email - Sweden - June 2025")</f>
        <v>NORDICS - HCP Email - Sweden - June 2025</v>
      </c>
      <c r="C290" s="3" t="str">
        <f>HYPERLINK("https://otsuka-europe-crm.veevavault.com/ui/#object/sent_email__v/VBLZ025E82GLODE", "SE-000258031")</f>
        <v>SE-000258031</v>
      </c>
      <c r="D290" s="1">
        <v>45920.62841435185</v>
      </c>
      <c r="E290" s="2">
        <v>1</v>
      </c>
      <c r="F290" s="2">
        <v>3</v>
      </c>
      <c r="G290" s="2">
        <v>0</v>
      </c>
      <c r="H290" s="1" t="s">
        <v>0</v>
      </c>
      <c r="I290" s="2">
        <v>0</v>
      </c>
      <c r="J290" s="1">
        <v>45915.377465277779</v>
      </c>
    </row>
    <row r="291" spans="1:10" x14ac:dyDescent="0.2">
      <c r="A291" s="4" t="s">
        <v>1</v>
      </c>
      <c r="B291" s="3" t="str">
        <f>HYPERLINK("https://otsuka-europe-crm.veevavault.com/ui/#object/approved_document__v/V5OZ025E82TG4YX", "NORDICS - HCP Email - Sweden - June 2025")</f>
        <v>NORDICS - HCP Email - Sweden - June 2025</v>
      </c>
      <c r="C291" s="3" t="str">
        <f>HYPERLINK("https://otsuka-europe-crm.veevavault.com/ui/#object/sent_email__v/VBLZ025E82GLODF", "SE-000258032")</f>
        <v>SE-000258032</v>
      </c>
      <c r="D291" s="1">
        <v>45915.38082175926</v>
      </c>
      <c r="E291" s="2">
        <v>1</v>
      </c>
      <c r="F291" s="2">
        <v>1</v>
      </c>
      <c r="G291" s="2">
        <v>1</v>
      </c>
      <c r="H291" s="1">
        <v>45915.38108796296</v>
      </c>
      <c r="I291" s="2">
        <v>2</v>
      </c>
      <c r="J291" s="1">
        <v>45915.37804398148</v>
      </c>
    </row>
    <row r="292" spans="1:10" x14ac:dyDescent="0.2">
      <c r="A292" s="4" t="s">
        <v>1</v>
      </c>
      <c r="B292" s="3" t="str">
        <f>HYPERLINK("https://otsuka-europe-crm.veevavault.com/ui/#object/approved_document__v/V5OZ025E82TG4YX", "NORDICS - HCP Email - Sweden - June 2025")</f>
        <v>NORDICS - HCP Email - Sweden - June 2025</v>
      </c>
      <c r="C292" s="3" t="str">
        <f>HYPERLINK("https://otsuka-europe-crm.veevavault.com/ui/#object/sent_email__v/VBLZ025E82GLODG", "SE-000258033")</f>
        <v>SE-000258033</v>
      </c>
      <c r="D292" s="1">
        <v>45915.385208333333</v>
      </c>
      <c r="E292" s="2">
        <v>1</v>
      </c>
      <c r="F292" s="2">
        <v>1</v>
      </c>
      <c r="G292" s="2">
        <v>0</v>
      </c>
      <c r="H292" s="1" t="s">
        <v>0</v>
      </c>
      <c r="I292" s="2">
        <v>0</v>
      </c>
      <c r="J292" s="1">
        <v>45915.378182870372</v>
      </c>
    </row>
    <row r="293" spans="1:10" x14ac:dyDescent="0.2">
      <c r="A293" s="4" t="s">
        <v>1</v>
      </c>
      <c r="B293" s="3" t="str">
        <f>HYPERLINK("https://otsuka-europe-crm.veevavault.com/ui/#object/approved_document__v/V5OZ025E82TG4YX", "NORDICS - HCP Email - Sweden - June 2025")</f>
        <v>NORDICS - HCP Email - Sweden - June 2025</v>
      </c>
      <c r="C293" s="3" t="str">
        <f>HYPERLINK("https://otsuka-europe-crm.veevavault.com/ui/#object/sent_email__v/VBLZ025E82GLODH", "SE-000258034")</f>
        <v>SE-000258034</v>
      </c>
      <c r="D293" s="1" t="s">
        <v>0</v>
      </c>
      <c r="E293" s="2">
        <v>0</v>
      </c>
      <c r="F293" s="2">
        <v>0</v>
      </c>
      <c r="G293" s="2">
        <v>0</v>
      </c>
      <c r="H293" s="1" t="s">
        <v>0</v>
      </c>
      <c r="I293" s="2">
        <v>0</v>
      </c>
      <c r="J293" s="1">
        <v>45915.37909722222</v>
      </c>
    </row>
    <row r="294" spans="1:10" x14ac:dyDescent="0.2">
      <c r="A294" s="4" t="s">
        <v>1</v>
      </c>
      <c r="B294" s="3" t="str">
        <f>HYPERLINK("https://otsuka-europe-crm.veevavault.com/ui/#object/approved_document__v/V5OZ025E82TG4YX", "NORDICS - HCP Email - Sweden - June 2025")</f>
        <v>NORDICS - HCP Email - Sweden - June 2025</v>
      </c>
      <c r="C294" s="3" t="str">
        <f>HYPERLINK("https://otsuka-europe-crm.veevavault.com/ui/#object/sent_email__v/VBLZ025E82GLODI", "SE-000258035")</f>
        <v>SE-000258035</v>
      </c>
      <c r="D294" s="1">
        <v>45915.379351851851</v>
      </c>
      <c r="E294" s="2">
        <v>1</v>
      </c>
      <c r="F294" s="2">
        <v>1</v>
      </c>
      <c r="G294" s="2">
        <v>0</v>
      </c>
      <c r="H294" s="1" t="s">
        <v>0</v>
      </c>
      <c r="I294" s="2">
        <v>0</v>
      </c>
      <c r="J294" s="1">
        <v>45915.379189814812</v>
      </c>
    </row>
    <row r="295" spans="1:10" x14ac:dyDescent="0.2">
      <c r="A295" s="4" t="s">
        <v>1</v>
      </c>
      <c r="B295" s="3" t="str">
        <f>HYPERLINK("https://otsuka-europe-crm.veevavault.com/ui/#object/approved_document__v/V5OZ025E82TG4YX", "NORDICS - HCP Email - Sweden - June 2025")</f>
        <v>NORDICS - HCP Email - Sweden - June 2025</v>
      </c>
      <c r="C295" s="3" t="str">
        <f>HYPERLINK("https://otsuka-europe-crm.veevavault.com/ui/#object/sent_email__v/VBLZ025E82GLODJ", "SE-000258036")</f>
        <v>SE-000258036</v>
      </c>
      <c r="D295" s="1" t="s">
        <v>0</v>
      </c>
      <c r="E295" s="2">
        <v>0</v>
      </c>
      <c r="F295" s="2">
        <v>0</v>
      </c>
      <c r="G295" s="2">
        <v>0</v>
      </c>
      <c r="H295" s="1" t="s">
        <v>0</v>
      </c>
      <c r="I295" s="2">
        <v>0</v>
      </c>
      <c r="J295" s="1">
        <v>45915.377638888887</v>
      </c>
    </row>
    <row r="296" spans="1:10" x14ac:dyDescent="0.2">
      <c r="A296" s="4" t="s">
        <v>1</v>
      </c>
      <c r="B296" s="3" t="str">
        <f>HYPERLINK("https://otsuka-europe-crm.veevavault.com/ui/#object/approved_document__v/V5OZ025E82TG4YX", "NORDICS - HCP Email - Sweden - June 2025")</f>
        <v>NORDICS - HCP Email - Sweden - June 2025</v>
      </c>
      <c r="C296" s="3" t="str">
        <f>HYPERLINK("https://otsuka-europe-crm.veevavault.com/ui/#object/sent_email__v/VBLZ025E82GLODK", "SE-000258037")</f>
        <v>SE-000258037</v>
      </c>
      <c r="D296" s="1" t="s">
        <v>0</v>
      </c>
      <c r="E296" s="2">
        <v>0</v>
      </c>
      <c r="F296" s="2">
        <v>0</v>
      </c>
      <c r="G296" s="2">
        <v>0</v>
      </c>
      <c r="H296" s="1" t="s">
        <v>0</v>
      </c>
      <c r="I296" s="2">
        <v>0</v>
      </c>
      <c r="J296" s="1">
        <v>45915.377696759257</v>
      </c>
    </row>
    <row r="297" spans="1:10" x14ac:dyDescent="0.2">
      <c r="A297" s="4" t="s">
        <v>1</v>
      </c>
      <c r="B297" s="3" t="str">
        <f>HYPERLINK("https://otsuka-europe-crm.veevavault.com/ui/#object/approved_document__v/V5OZ025E82TG4YX", "NORDICS - HCP Email - Sweden - June 2025")</f>
        <v>NORDICS - HCP Email - Sweden - June 2025</v>
      </c>
      <c r="C297" s="3" t="str">
        <f>HYPERLINK("https://otsuka-europe-crm.veevavault.com/ui/#object/sent_email__v/VBLZ025E82GLODL", "SE-000258038")</f>
        <v>SE-000258038</v>
      </c>
      <c r="D297" s="1" t="s">
        <v>0</v>
      </c>
      <c r="E297" s="2">
        <v>0</v>
      </c>
      <c r="F297" s="2">
        <v>0</v>
      </c>
      <c r="G297" s="2">
        <v>0</v>
      </c>
      <c r="H297" s="1" t="s">
        <v>0</v>
      </c>
      <c r="I297" s="2">
        <v>0</v>
      </c>
      <c r="J297" s="1">
        <v>45915.378437500003</v>
      </c>
    </row>
    <row r="298" spans="1:10" x14ac:dyDescent="0.2">
      <c r="A298" s="4" t="s">
        <v>1</v>
      </c>
      <c r="B298" s="3" t="str">
        <f>HYPERLINK("https://otsuka-europe-crm.veevavault.com/ui/#object/approved_document__v/V5OZ025E82TG4YX", "NORDICS - HCP Email - Sweden - June 2025")</f>
        <v>NORDICS - HCP Email - Sweden - June 2025</v>
      </c>
      <c r="C298" s="3" t="str">
        <f>HYPERLINK("https://otsuka-europe-crm.veevavault.com/ui/#object/sent_email__v/VBLZ025E82GLODM", "SE-000258039")</f>
        <v>SE-000258039</v>
      </c>
      <c r="D298" s="1" t="s">
        <v>0</v>
      </c>
      <c r="E298" s="2">
        <v>0</v>
      </c>
      <c r="F298" s="2">
        <v>0</v>
      </c>
      <c r="G298" s="2">
        <v>0</v>
      </c>
      <c r="H298" s="1" t="s">
        <v>0</v>
      </c>
      <c r="I298" s="2">
        <v>0</v>
      </c>
      <c r="J298" s="1">
        <v>45915.378680555557</v>
      </c>
    </row>
    <row r="299" spans="1:10" x14ac:dyDescent="0.2">
      <c r="A299" s="4" t="s">
        <v>1</v>
      </c>
      <c r="B299" s="3" t="str">
        <f>HYPERLINK("https://otsuka-europe-crm.veevavault.com/ui/#object/approved_document__v/V5OZ025E82TG4YX", "NORDICS - HCP Email - Sweden - June 2025")</f>
        <v>NORDICS - HCP Email - Sweden - June 2025</v>
      </c>
      <c r="C299" s="3" t="str">
        <f>HYPERLINK("https://otsuka-europe-crm.veevavault.com/ui/#object/sent_email__v/VBLZ025E82GLODN", "SE-000258040")</f>
        <v>SE-000258040</v>
      </c>
      <c r="D299" s="1" t="s">
        <v>0</v>
      </c>
      <c r="E299" s="2">
        <v>0</v>
      </c>
      <c r="F299" s="2">
        <v>0</v>
      </c>
      <c r="G299" s="2">
        <v>0</v>
      </c>
      <c r="H299" s="1" t="s">
        <v>0</v>
      </c>
      <c r="I299" s="2">
        <v>0</v>
      </c>
      <c r="J299" s="1">
        <v>45915.378784722219</v>
      </c>
    </row>
    <row r="300" spans="1:10" x14ac:dyDescent="0.2">
      <c r="A300" s="4" t="s">
        <v>1</v>
      </c>
      <c r="B300" s="3" t="str">
        <f>HYPERLINK("https://otsuka-europe-crm.veevavault.com/ui/#object/approved_document__v/V5OZ025E82TG4YX", "NORDICS - HCP Email - Sweden - June 2025")</f>
        <v>NORDICS - HCP Email - Sweden - June 2025</v>
      </c>
      <c r="C300" s="3" t="str">
        <f>HYPERLINK("https://otsuka-europe-crm.veevavault.com/ui/#object/sent_email__v/VBLZ025E82GLODP", "SE-000258042")</f>
        <v>SE-000258042</v>
      </c>
      <c r="D300" s="1">
        <v>45915.448078703703</v>
      </c>
      <c r="E300" s="2">
        <v>1</v>
      </c>
      <c r="F300" s="2">
        <v>2</v>
      </c>
      <c r="G300" s="2">
        <v>0</v>
      </c>
      <c r="H300" s="1" t="s">
        <v>0</v>
      </c>
      <c r="I300" s="2">
        <v>0</v>
      </c>
      <c r="J300" s="1">
        <v>45915.377442129633</v>
      </c>
    </row>
    <row r="301" spans="1:10" x14ac:dyDescent="0.2">
      <c r="A301" s="4" t="s">
        <v>1</v>
      </c>
      <c r="B301" s="3" t="str">
        <f>HYPERLINK("https://otsuka-europe-crm.veevavault.com/ui/#object/approved_document__v/V5OZ025E82TG4YX", "NORDICS - HCP Email - Sweden - June 2025")</f>
        <v>NORDICS - HCP Email - Sweden - June 2025</v>
      </c>
      <c r="C301" s="3" t="str">
        <f>HYPERLINK("https://otsuka-europe-crm.veevavault.com/ui/#object/sent_email__v/VBLZ025E82GLODQ", "SE-000258043")</f>
        <v>SE-000258043</v>
      </c>
      <c r="D301" s="1" t="s">
        <v>0</v>
      </c>
      <c r="E301" s="2">
        <v>0</v>
      </c>
      <c r="F301" s="2">
        <v>0</v>
      </c>
      <c r="G301" s="2">
        <v>0</v>
      </c>
      <c r="H301" s="1" t="s">
        <v>0</v>
      </c>
      <c r="I301" s="2">
        <v>0</v>
      </c>
      <c r="J301" s="1">
        <v>45915.378078703703</v>
      </c>
    </row>
    <row r="302" spans="1:10" x14ac:dyDescent="0.2">
      <c r="A302" s="4" t="s">
        <v>1</v>
      </c>
      <c r="B302" s="3" t="str">
        <f>HYPERLINK("https://otsuka-europe-crm.veevavault.com/ui/#object/approved_document__v/V5OZ025E82TG4YX", "NORDICS - HCP Email - Sweden - June 2025")</f>
        <v>NORDICS - HCP Email - Sweden - June 2025</v>
      </c>
      <c r="C302" s="3" t="str">
        <f>HYPERLINK("https://otsuka-europe-crm.veevavault.com/ui/#object/sent_email__v/VBLZ025E82GLODR", "SE-000258044")</f>
        <v>SE-000258044</v>
      </c>
      <c r="D302" s="1" t="s">
        <v>0</v>
      </c>
      <c r="E302" s="2">
        <v>0</v>
      </c>
      <c r="F302" s="2">
        <v>0</v>
      </c>
      <c r="G302" s="2">
        <v>0</v>
      </c>
      <c r="H302" s="1" t="s">
        <v>0</v>
      </c>
      <c r="I302" s="2">
        <v>0</v>
      </c>
      <c r="J302" s="1">
        <v>45915.378240740742</v>
      </c>
    </row>
    <row r="303" spans="1:10" x14ac:dyDescent="0.2">
      <c r="A303" s="4" t="s">
        <v>1</v>
      </c>
      <c r="B303" s="3" t="str">
        <f>HYPERLINK("https://otsuka-europe-crm.veevavault.com/ui/#object/approved_document__v/V5OZ025E82TG4YX", "NORDICS - HCP Email - Sweden - June 2025")</f>
        <v>NORDICS - HCP Email - Sweden - June 2025</v>
      </c>
      <c r="C303" s="3" t="str">
        <f>HYPERLINK("https://otsuka-europe-crm.veevavault.com/ui/#object/sent_email__v/VBLZ025E82GLODS", "SE-000258045")</f>
        <v>SE-000258045</v>
      </c>
      <c r="D303" s="1">
        <v>45918.128252314818</v>
      </c>
      <c r="E303" s="2">
        <v>1</v>
      </c>
      <c r="F303" s="2">
        <v>1</v>
      </c>
      <c r="G303" s="2">
        <v>0</v>
      </c>
      <c r="H303" s="1" t="s">
        <v>0</v>
      </c>
      <c r="I303" s="2">
        <v>0</v>
      </c>
      <c r="J303" s="1">
        <v>45915.379050925927</v>
      </c>
    </row>
    <row r="304" spans="1:10" x14ac:dyDescent="0.2">
      <c r="A304" s="4" t="s">
        <v>1</v>
      </c>
      <c r="B304" s="3" t="str">
        <f>HYPERLINK("https://otsuka-europe-crm.veevavault.com/ui/#object/approved_document__v/V5OZ025E82TG4YX", "NORDICS - HCP Email - Sweden - June 2025")</f>
        <v>NORDICS - HCP Email - Sweden - June 2025</v>
      </c>
      <c r="C304" s="3" t="str">
        <f>HYPERLINK("https://otsuka-europe-crm.veevavault.com/ui/#object/sent_email__v/VBLZ025E82GLODT", "SE-000258046")</f>
        <v>SE-000258046</v>
      </c>
      <c r="D304" s="1" t="s">
        <v>0</v>
      </c>
      <c r="E304" s="2">
        <v>0</v>
      </c>
      <c r="F304" s="2">
        <v>0</v>
      </c>
      <c r="G304" s="2">
        <v>0</v>
      </c>
      <c r="H304" s="1" t="s">
        <v>0</v>
      </c>
      <c r="I304" s="2">
        <v>0</v>
      </c>
      <c r="J304" s="1">
        <v>45915.379224537035</v>
      </c>
    </row>
    <row r="305" spans="1:10" x14ac:dyDescent="0.2">
      <c r="A305" s="4" t="s">
        <v>1</v>
      </c>
      <c r="B305" s="3" t="str">
        <f>HYPERLINK("https://otsuka-europe-crm.veevavault.com/ui/#object/approved_document__v/V5OZ025E82TG4YX", "NORDICS - HCP Email - Sweden - June 2025")</f>
        <v>NORDICS - HCP Email - Sweden - June 2025</v>
      </c>
      <c r="C305" s="3" t="str">
        <f>HYPERLINK("https://otsuka-europe-crm.veevavault.com/ui/#object/sent_email__v/VBLZ025E82GLODU", "SE-000258047")</f>
        <v>SE-000258047</v>
      </c>
      <c r="D305" s="1">
        <v>45915.377708333333</v>
      </c>
      <c r="E305" s="2">
        <v>1</v>
      </c>
      <c r="F305" s="2">
        <v>1</v>
      </c>
      <c r="G305" s="2">
        <v>0</v>
      </c>
      <c r="H305" s="1" t="s">
        <v>0</v>
      </c>
      <c r="I305" s="2">
        <v>0</v>
      </c>
      <c r="J305" s="1">
        <v>45915.37767361111</v>
      </c>
    </row>
    <row r="306" spans="1:10" x14ac:dyDescent="0.2">
      <c r="A306" s="4" t="s">
        <v>1</v>
      </c>
      <c r="B306" s="3" t="str">
        <f>HYPERLINK("https://otsuka-europe-crm.veevavault.com/ui/#object/approved_document__v/V5OZ025E82TG4YX", "NORDICS - HCP Email - Sweden - June 2025")</f>
        <v>NORDICS - HCP Email - Sweden - June 2025</v>
      </c>
      <c r="C306" s="3" t="str">
        <f>HYPERLINK("https://otsuka-europe-crm.veevavault.com/ui/#object/sent_email__v/VBLZ025E82GLODV", "SE-000258048")</f>
        <v>SE-000258048</v>
      </c>
      <c r="D306" s="1" t="s">
        <v>0</v>
      </c>
      <c r="E306" s="2">
        <v>0</v>
      </c>
      <c r="F306" s="2">
        <v>0</v>
      </c>
      <c r="G306" s="2">
        <v>0</v>
      </c>
      <c r="H306" s="1" t="s">
        <v>0</v>
      </c>
      <c r="I306" s="2">
        <v>0</v>
      </c>
      <c r="J306" s="1">
        <v>45915.377743055556</v>
      </c>
    </row>
    <row r="307" spans="1:10" x14ac:dyDescent="0.2">
      <c r="A307" s="4" t="s">
        <v>1</v>
      </c>
      <c r="B307" s="3" t="str">
        <f>HYPERLINK("https://otsuka-europe-crm.veevavault.com/ui/#object/approved_document__v/V5OZ025E82TG4YX", "NORDICS - HCP Email - Sweden - June 2025")</f>
        <v>NORDICS - HCP Email - Sweden - June 2025</v>
      </c>
      <c r="C307" s="3" t="str">
        <f>HYPERLINK("https://otsuka-europe-crm.veevavault.com/ui/#object/sent_email__v/VBLZ025E82GLODW", "SE-000258049")</f>
        <v>SE-000258049</v>
      </c>
      <c r="D307" s="1" t="s">
        <v>0</v>
      </c>
      <c r="E307" s="2">
        <v>0</v>
      </c>
      <c r="F307" s="2">
        <v>0</v>
      </c>
      <c r="G307" s="2">
        <v>0</v>
      </c>
      <c r="H307" s="1" t="s">
        <v>0</v>
      </c>
      <c r="I307" s="2">
        <v>0</v>
      </c>
      <c r="J307" s="1">
        <v>45915.378437500003</v>
      </c>
    </row>
    <row r="308" spans="1:10" x14ac:dyDescent="0.2">
      <c r="A308" s="4" t="s">
        <v>1</v>
      </c>
      <c r="B308" s="3" t="str">
        <f>HYPERLINK("https://otsuka-europe-crm.veevavault.com/ui/#object/approved_document__v/V5OZ025E82TG4YX", "NORDICS - HCP Email - Sweden - June 2025")</f>
        <v>NORDICS - HCP Email - Sweden - June 2025</v>
      </c>
      <c r="C308" s="3" t="str">
        <f>HYPERLINK("https://otsuka-europe-crm.veevavault.com/ui/#object/sent_email__v/VBLZ025E82GLODX", "SE-000258050")</f>
        <v>SE-000258050</v>
      </c>
      <c r="D308" s="1" t="s">
        <v>0</v>
      </c>
      <c r="E308" s="2">
        <v>0</v>
      </c>
      <c r="F308" s="2">
        <v>0</v>
      </c>
      <c r="G308" s="2">
        <v>0</v>
      </c>
      <c r="H308" s="1" t="s">
        <v>0</v>
      </c>
      <c r="I308" s="2">
        <v>0</v>
      </c>
      <c r="J308" s="1">
        <v>45915.378645833334</v>
      </c>
    </row>
    <row r="309" spans="1:10" x14ac:dyDescent="0.2">
      <c r="A309" s="4" t="s">
        <v>1</v>
      </c>
      <c r="B309" s="3" t="str">
        <f>HYPERLINK("https://otsuka-europe-crm.veevavault.com/ui/#object/approved_document__v/V5OZ025E82TG4YX", "NORDICS - HCP Email - Sweden - June 2025")</f>
        <v>NORDICS - HCP Email - Sweden - June 2025</v>
      </c>
      <c r="C309" s="3" t="str">
        <f>HYPERLINK("https://otsuka-europe-crm.veevavault.com/ui/#object/sent_email__v/VBLZ025E82GLODY", "SE-000258051")</f>
        <v>SE-000258051</v>
      </c>
      <c r="D309" s="1" t="s">
        <v>0</v>
      </c>
      <c r="E309" s="2">
        <v>0</v>
      </c>
      <c r="F309" s="2">
        <v>0</v>
      </c>
      <c r="G309" s="2">
        <v>0</v>
      </c>
      <c r="H309" s="1" t="s">
        <v>0</v>
      </c>
      <c r="I309" s="2">
        <v>0</v>
      </c>
      <c r="J309" s="1">
        <v>45915.378831018519</v>
      </c>
    </row>
    <row r="310" spans="1:10" x14ac:dyDescent="0.2">
      <c r="A310" s="4" t="s">
        <v>1</v>
      </c>
      <c r="B310" s="3" t="str">
        <f>HYPERLINK("https://otsuka-europe-crm.veevavault.com/ui/#object/approved_document__v/V5OZ025E82TG4YX", "NORDICS - HCP Email - Sweden - June 2025")</f>
        <v>NORDICS - HCP Email - Sweden - June 2025</v>
      </c>
      <c r="C310" s="3" t="str">
        <f>HYPERLINK("https://otsuka-europe-crm.veevavault.com/ui/#object/sent_email__v/VBLZ025E82GLOE0", "SE-000258053")</f>
        <v>SE-000258053</v>
      </c>
      <c r="D310" s="1">
        <v>45919.684120370373</v>
      </c>
      <c r="E310" s="2">
        <v>1</v>
      </c>
      <c r="F310" s="2">
        <v>2</v>
      </c>
      <c r="G310" s="2">
        <v>0</v>
      </c>
      <c r="H310" s="1" t="s">
        <v>0</v>
      </c>
      <c r="I310" s="2">
        <v>0</v>
      </c>
      <c r="J310" s="1">
        <v>45915.377442129633</v>
      </c>
    </row>
    <row r="311" spans="1:10" x14ac:dyDescent="0.2">
      <c r="A311" s="4" t="s">
        <v>1</v>
      </c>
      <c r="B311" s="3" t="str">
        <f>HYPERLINK("https://otsuka-europe-crm.veevavault.com/ui/#object/approved_document__v/V5OZ025E82TG4YX", "NORDICS - HCP Email - Sweden - June 2025")</f>
        <v>NORDICS - HCP Email - Sweden - June 2025</v>
      </c>
      <c r="C311" s="3" t="str">
        <f>HYPERLINK("https://otsuka-europe-crm.veevavault.com/ui/#object/sent_email__v/VBLZ025E82GLOE1", "SE-000258054")</f>
        <v>SE-000258054</v>
      </c>
      <c r="D311" s="1" t="s">
        <v>0</v>
      </c>
      <c r="E311" s="2">
        <v>0</v>
      </c>
      <c r="F311" s="2">
        <v>0</v>
      </c>
      <c r="G311" s="2">
        <v>0</v>
      </c>
      <c r="H311" s="1" t="s">
        <v>0</v>
      </c>
      <c r="I311" s="2">
        <v>0</v>
      </c>
      <c r="J311" s="1">
        <v>45915.378032407411</v>
      </c>
    </row>
    <row r="312" spans="1:10" x14ac:dyDescent="0.2">
      <c r="A312" s="4" t="s">
        <v>1</v>
      </c>
      <c r="B312" s="3" t="str">
        <f>HYPERLINK("https://otsuka-europe-crm.veevavault.com/ui/#object/approved_document__v/V5OZ025E82TG4YX", "NORDICS - HCP Email - Sweden - June 2025")</f>
        <v>NORDICS - HCP Email - Sweden - June 2025</v>
      </c>
      <c r="C312" s="3" t="str">
        <f>HYPERLINK("https://otsuka-europe-crm.veevavault.com/ui/#object/sent_email__v/VBLZ025E82GLOE2", "SE-000258055")</f>
        <v>SE-000258055</v>
      </c>
      <c r="D312" s="1" t="s">
        <v>0</v>
      </c>
      <c r="E312" s="2">
        <v>0</v>
      </c>
      <c r="F312" s="2">
        <v>0</v>
      </c>
      <c r="G312" s="2">
        <v>0</v>
      </c>
      <c r="H312" s="1" t="s">
        <v>0</v>
      </c>
      <c r="I312" s="2">
        <v>0</v>
      </c>
      <c r="J312" s="1">
        <v>45915.378680555557</v>
      </c>
    </row>
    <row r="313" spans="1:10" x14ac:dyDescent="0.2">
      <c r="A313" s="4" t="s">
        <v>1</v>
      </c>
      <c r="B313" s="3" t="str">
        <f>HYPERLINK("https://otsuka-europe-crm.veevavault.com/ui/#object/approved_document__v/V5OZ025E82TG4YX", "NORDICS - HCP Email - Sweden - June 2025")</f>
        <v>NORDICS - HCP Email - Sweden - June 2025</v>
      </c>
      <c r="C313" s="3" t="str">
        <f>HYPERLINK("https://otsuka-europe-crm.veevavault.com/ui/#object/sent_email__v/VBLZ025E82GLOE3", "SE-000258056")</f>
        <v>SE-000258056</v>
      </c>
      <c r="D313" s="1" t="s">
        <v>0</v>
      </c>
      <c r="E313" s="2">
        <v>0</v>
      </c>
      <c r="F313" s="2">
        <v>0</v>
      </c>
      <c r="G313" s="2">
        <v>0</v>
      </c>
      <c r="H313" s="1" t="s">
        <v>0</v>
      </c>
      <c r="I313" s="2">
        <v>0</v>
      </c>
      <c r="J313" s="1">
        <v>45915.378784722219</v>
      </c>
    </row>
    <row r="314" spans="1:10" x14ac:dyDescent="0.2">
      <c r="A314" s="4" t="s">
        <v>1</v>
      </c>
      <c r="B314" s="3" t="str">
        <f>HYPERLINK("https://otsuka-europe-crm.veevavault.com/ui/#object/approved_document__v/V5OZ025E82TG4YX", "NORDICS - HCP Email - Sweden - June 2025")</f>
        <v>NORDICS - HCP Email - Sweden - June 2025</v>
      </c>
      <c r="C314" s="3" t="str">
        <f>HYPERLINK("https://otsuka-europe-crm.veevavault.com/ui/#object/sent_email__v/VBLZ025E82GLOE4", "SE-000258057")</f>
        <v>SE-000258057</v>
      </c>
      <c r="D314" s="1" t="s">
        <v>0</v>
      </c>
      <c r="E314" s="2">
        <v>0</v>
      </c>
      <c r="F314" s="2">
        <v>0</v>
      </c>
      <c r="G314" s="2">
        <v>0</v>
      </c>
      <c r="H314" s="1" t="s">
        <v>0</v>
      </c>
      <c r="I314" s="2">
        <v>0</v>
      </c>
      <c r="J314" s="1">
        <v>45915.379861111112</v>
      </c>
    </row>
    <row r="315" spans="1:10" x14ac:dyDescent="0.2">
      <c r="A315" s="4" t="s">
        <v>1</v>
      </c>
      <c r="B315" s="3" t="str">
        <f>HYPERLINK("https://otsuka-europe-crm.veevavault.com/ui/#object/approved_document__v/V5OZ025E82TG4YX", "NORDICS - HCP Email - Sweden - June 2025")</f>
        <v>NORDICS - HCP Email - Sweden - June 2025</v>
      </c>
      <c r="C315" s="3" t="str">
        <f>HYPERLINK("https://otsuka-europe-crm.veevavault.com/ui/#object/sent_email__v/VBLZ025E82GLOE5", "SE-000258058")</f>
        <v>SE-000258058</v>
      </c>
      <c r="D315" s="1" t="s">
        <v>0</v>
      </c>
      <c r="E315" s="2">
        <v>0</v>
      </c>
      <c r="F315" s="2">
        <v>0</v>
      </c>
      <c r="G315" s="2">
        <v>0</v>
      </c>
      <c r="H315" s="1" t="s">
        <v>0</v>
      </c>
      <c r="I315" s="2">
        <v>0</v>
      </c>
      <c r="J315" s="1">
        <v>45915.377442129633</v>
      </c>
    </row>
    <row r="316" spans="1:10" x14ac:dyDescent="0.2">
      <c r="A316" s="4" t="s">
        <v>1</v>
      </c>
      <c r="B316" s="3" t="str">
        <f>HYPERLINK("https://otsuka-europe-crm.veevavault.com/ui/#object/approved_document__v/V5OZ025E82TG4YX", "NORDICS - HCP Email - Sweden - June 2025")</f>
        <v>NORDICS - HCP Email - Sweden - June 2025</v>
      </c>
      <c r="C316" s="3" t="str">
        <f>HYPERLINK("https://otsuka-europe-crm.veevavault.com/ui/#object/sent_email__v/VBLZ025E82GLOE6", "SE-000258059")</f>
        <v>SE-000258059</v>
      </c>
      <c r="D316" s="1" t="s">
        <v>0</v>
      </c>
      <c r="E316" s="2">
        <v>0</v>
      </c>
      <c r="F316" s="2">
        <v>0</v>
      </c>
      <c r="G316" s="2">
        <v>0</v>
      </c>
      <c r="H316" s="1" t="s">
        <v>0</v>
      </c>
      <c r="I316" s="2">
        <v>0</v>
      </c>
      <c r="J316" s="1">
        <v>45915.378067129626</v>
      </c>
    </row>
    <row r="317" spans="1:10" x14ac:dyDescent="0.2">
      <c r="A317" s="4" t="s">
        <v>1</v>
      </c>
      <c r="B317" s="3" t="str">
        <f>HYPERLINK("https://otsuka-europe-crm.veevavault.com/ui/#object/approved_document__v/V5OZ025E82TG4YX", "NORDICS - HCP Email - Sweden - June 2025")</f>
        <v>NORDICS - HCP Email - Sweden - June 2025</v>
      </c>
      <c r="C317" s="3" t="str">
        <f>HYPERLINK("https://otsuka-europe-crm.veevavault.com/ui/#object/sent_email__v/VBLZ025E82GLOE7", "SE-000258060")</f>
        <v>SE-000258060</v>
      </c>
      <c r="D317" s="1" t="s">
        <v>0</v>
      </c>
      <c r="E317" s="2">
        <v>0</v>
      </c>
      <c r="F317" s="2">
        <v>0</v>
      </c>
      <c r="G317" s="2">
        <v>0</v>
      </c>
      <c r="H317" s="1" t="s">
        <v>0</v>
      </c>
      <c r="I317" s="2">
        <v>0</v>
      </c>
      <c r="J317" s="1">
        <v>45915.378229166665</v>
      </c>
    </row>
    <row r="318" spans="1:10" x14ac:dyDescent="0.2">
      <c r="A318" s="4" t="s">
        <v>1</v>
      </c>
      <c r="B318" s="3" t="str">
        <f>HYPERLINK("https://otsuka-europe-crm.veevavault.com/ui/#object/approved_document__v/V5OZ025E82TG4YX", "NORDICS - HCP Email - Sweden - June 2025")</f>
        <v>NORDICS - HCP Email - Sweden - June 2025</v>
      </c>
      <c r="C318" s="3" t="str">
        <f>HYPERLINK("https://otsuka-europe-crm.veevavault.com/ui/#object/sent_email__v/VBLZ025E82GLOE8", "SE-000258061")</f>
        <v>SE-000258061</v>
      </c>
      <c r="D318" s="1">
        <v>45917.50445601852</v>
      </c>
      <c r="E318" s="2">
        <v>1</v>
      </c>
      <c r="F318" s="2">
        <v>2</v>
      </c>
      <c r="G318" s="2">
        <v>1</v>
      </c>
      <c r="H318" s="1">
        <v>45915.518530092595</v>
      </c>
      <c r="I318" s="2">
        <v>1</v>
      </c>
      <c r="J318" s="1">
        <v>45915.37903935185</v>
      </c>
    </row>
    <row r="319" spans="1:10" x14ac:dyDescent="0.2">
      <c r="A319" s="4" t="s">
        <v>1</v>
      </c>
      <c r="B319" s="3" t="str">
        <f>HYPERLINK("https://otsuka-europe-crm.veevavault.com/ui/#object/approved_document__v/V5OZ025E82TG4YX", "NORDICS - HCP Email - Sweden - June 2025")</f>
        <v>NORDICS - HCP Email - Sweden - June 2025</v>
      </c>
      <c r="C319" s="3" t="str">
        <f>HYPERLINK("https://otsuka-europe-crm.veevavault.com/ui/#object/sent_email__v/VBLZ025E82GLOE9", "SE-000258062")</f>
        <v>SE-000258062</v>
      </c>
      <c r="D319" s="1" t="s">
        <v>0</v>
      </c>
      <c r="E319" s="2">
        <v>0</v>
      </c>
      <c r="F319" s="2">
        <v>0</v>
      </c>
      <c r="G319" s="2">
        <v>0</v>
      </c>
      <c r="H319" s="1" t="s">
        <v>0</v>
      </c>
      <c r="I319" s="2">
        <v>0</v>
      </c>
      <c r="J319" s="1">
        <v>45915.379212962966</v>
      </c>
    </row>
    <row r="320" spans="1:10" x14ac:dyDescent="0.2">
      <c r="A320" s="4" t="s">
        <v>1</v>
      </c>
      <c r="B320" s="3" t="str">
        <f>HYPERLINK("https://otsuka-europe-crm.veevavault.com/ui/#object/approved_document__v/V5OZ025E82TG4YX", "NORDICS - HCP Email - Sweden - June 2025")</f>
        <v>NORDICS - HCP Email - Sweden - June 2025</v>
      </c>
      <c r="C320" s="3" t="str">
        <f>HYPERLINK("https://otsuka-europe-crm.veevavault.com/ui/#object/sent_email__v/VBLZ025E82GLOEA", "SE-000258063")</f>
        <v>SE-000258063</v>
      </c>
      <c r="D320" s="1" t="s">
        <v>0</v>
      </c>
      <c r="E320" s="2">
        <v>0</v>
      </c>
      <c r="F320" s="2">
        <v>0</v>
      </c>
      <c r="G320" s="2">
        <v>0</v>
      </c>
      <c r="H320" s="1" t="s">
        <v>0</v>
      </c>
      <c r="I320" s="2">
        <v>0</v>
      </c>
      <c r="J320" s="1">
        <v>45915.377615740741</v>
      </c>
    </row>
    <row r="321" spans="1:10" x14ac:dyDescent="0.2">
      <c r="A321" s="4" t="s">
        <v>1</v>
      </c>
      <c r="B321" s="3" t="str">
        <f>HYPERLINK("https://otsuka-europe-crm.veevavault.com/ui/#object/approved_document__v/V5OZ025E82TG4YX", "NORDICS - HCP Email - Sweden - June 2025")</f>
        <v>NORDICS - HCP Email - Sweden - June 2025</v>
      </c>
      <c r="C321" s="3" t="str">
        <f>HYPERLINK("https://otsuka-europe-crm.veevavault.com/ui/#object/sent_email__v/VBLZ025E82GLOEB", "SE-000258064")</f>
        <v>SE-000258064</v>
      </c>
      <c r="D321" s="1" t="s">
        <v>0</v>
      </c>
      <c r="E321" s="2">
        <v>0</v>
      </c>
      <c r="F321" s="2">
        <v>0</v>
      </c>
      <c r="G321" s="2">
        <v>0</v>
      </c>
      <c r="H321" s="1" t="s">
        <v>0</v>
      </c>
      <c r="I321" s="2">
        <v>0</v>
      </c>
      <c r="J321" s="1">
        <v>45915.377662037034</v>
      </c>
    </row>
    <row r="322" spans="1:10" x14ac:dyDescent="0.2">
      <c r="A322" s="4" t="s">
        <v>1</v>
      </c>
      <c r="B322" s="3" t="str">
        <f>HYPERLINK("https://otsuka-europe-crm.veevavault.com/ui/#object/approved_document__v/V5OZ025E82TG4YX", "NORDICS - HCP Email - Sweden - June 2025")</f>
        <v>NORDICS - HCP Email - Sweden - June 2025</v>
      </c>
      <c r="C322" s="3" t="str">
        <f>HYPERLINK("https://otsuka-europe-crm.veevavault.com/ui/#object/sent_email__v/VBLZ025E82GLOEC", "SE-000258065")</f>
        <v>SE-000258065</v>
      </c>
      <c r="D322" s="1" t="s">
        <v>0</v>
      </c>
      <c r="E322" s="2">
        <v>0</v>
      </c>
      <c r="F322" s="2">
        <v>0</v>
      </c>
      <c r="G322" s="2">
        <v>0</v>
      </c>
      <c r="H322" s="1" t="s">
        <v>0</v>
      </c>
      <c r="I322" s="2">
        <v>0</v>
      </c>
      <c r="J322" s="1">
        <v>45915.378437500003</v>
      </c>
    </row>
    <row r="323" spans="1:10" x14ac:dyDescent="0.2">
      <c r="A323" s="4" t="s">
        <v>1</v>
      </c>
      <c r="B323" s="3" t="str">
        <f>HYPERLINK("https://otsuka-europe-crm.veevavault.com/ui/#object/approved_document__v/V5OZ025E82TG4YX", "NORDICS - HCP Email - Sweden - June 2025")</f>
        <v>NORDICS - HCP Email - Sweden - June 2025</v>
      </c>
      <c r="C323" s="3" t="str">
        <f>HYPERLINK("https://otsuka-europe-crm.veevavault.com/ui/#object/sent_email__v/VBLZ025E82GLOED", "SE-000258066")</f>
        <v>SE-000258066</v>
      </c>
      <c r="D323" s="1" t="s">
        <v>0</v>
      </c>
      <c r="E323" s="2">
        <v>0</v>
      </c>
      <c r="F323" s="2">
        <v>0</v>
      </c>
      <c r="G323" s="2">
        <v>0</v>
      </c>
      <c r="H323" s="1" t="s">
        <v>0</v>
      </c>
      <c r="I323" s="2">
        <v>0</v>
      </c>
      <c r="J323" s="1">
        <v>45915.378657407404</v>
      </c>
    </row>
    <row r="324" spans="1:10" x14ac:dyDescent="0.2">
      <c r="A324" s="4" t="s">
        <v>1</v>
      </c>
      <c r="B324" s="3" t="str">
        <f>HYPERLINK("https://otsuka-europe-crm.veevavault.com/ui/#object/approved_document__v/V5OZ025E82TG4YX", "NORDICS - HCP Email - Sweden - June 2025")</f>
        <v>NORDICS - HCP Email - Sweden - June 2025</v>
      </c>
      <c r="C324" s="3" t="str">
        <f>HYPERLINK("https://otsuka-europe-crm.veevavault.com/ui/#object/sent_email__v/VBLZ025E82GLOEE", "SE-000258067")</f>
        <v>SE-000258067</v>
      </c>
      <c r="D324" s="1" t="s">
        <v>0</v>
      </c>
      <c r="E324" s="2">
        <v>0</v>
      </c>
      <c r="F324" s="2">
        <v>0</v>
      </c>
      <c r="G324" s="2">
        <v>0</v>
      </c>
      <c r="H324" s="1" t="s">
        <v>0</v>
      </c>
      <c r="I324" s="2">
        <v>0</v>
      </c>
      <c r="J324" s="1">
        <v>45915.378854166665</v>
      </c>
    </row>
    <row r="325" spans="1:10" x14ac:dyDescent="0.2">
      <c r="A325" s="4" t="s">
        <v>1</v>
      </c>
      <c r="B325" s="3" t="str">
        <f>HYPERLINK("https://otsuka-europe-crm.veevavault.com/ui/#object/approved_document__v/V5OZ025E82TG4YX", "NORDICS - HCP Email - Sweden - June 2025")</f>
        <v>NORDICS - HCP Email - Sweden - June 2025</v>
      </c>
      <c r="C325" s="3" t="str">
        <f>HYPERLINK("https://otsuka-europe-crm.veevavault.com/ui/#object/sent_email__v/VBLZ025E82GLSQ1", "SE-000258663")</f>
        <v>SE-000258663</v>
      </c>
      <c r="D325" s="1" t="s">
        <v>0</v>
      </c>
      <c r="E325" s="2">
        <v>0</v>
      </c>
      <c r="F325" s="2">
        <v>0</v>
      </c>
      <c r="G325" s="2">
        <v>0</v>
      </c>
      <c r="H325" s="1" t="s">
        <v>0</v>
      </c>
      <c r="I325" s="2">
        <v>0</v>
      </c>
      <c r="J325" s="1">
        <v>45915.379027777781</v>
      </c>
    </row>
    <row r="326" spans="1:10" x14ac:dyDescent="0.2">
      <c r="A326" s="4" t="s">
        <v>1</v>
      </c>
      <c r="B326" s="3" t="str">
        <f>HYPERLINK("https://otsuka-europe-crm.veevavault.com/ui/#object/approved_document__v/V5OZ025E82URZYP", "SE_Enkel överföring till AM 960mg_preapproved")</f>
        <v>SE_Enkel överföring till AM 960mg_preapproved</v>
      </c>
      <c r="C326" s="3" t="str">
        <f>HYPERLINK("https://otsuka-europe-crm.veevavault.com/ui/#object/sent_email__v/VBLZ025E82HS27H", "SE-000290141")</f>
        <v>SE-000290141</v>
      </c>
      <c r="D326" s="1" t="s">
        <v>0</v>
      </c>
      <c r="E326" s="2">
        <v>0</v>
      </c>
      <c r="F326" s="2">
        <v>0</v>
      </c>
      <c r="G326" s="2">
        <v>0</v>
      </c>
      <c r="H326" s="1" t="s">
        <v>0</v>
      </c>
      <c r="I326" s="2">
        <v>0</v>
      </c>
      <c r="J326" s="1">
        <v>45953.374918981484</v>
      </c>
    </row>
    <row r="327" spans="1:10" x14ac:dyDescent="0.2">
      <c r="A327" s="4" t="s">
        <v>1</v>
      </c>
      <c r="B327" s="3" t="str">
        <f>HYPERLINK("https://otsuka-europe-crm.veevavault.com/ui/#object/approved_document__v/V5OZ025E82URZYP", "SE_Enkel överföring till AM 960mg_preapproved")</f>
        <v>SE_Enkel överföring till AM 960mg_preapproved</v>
      </c>
      <c r="C327" s="3" t="str">
        <f>HYPERLINK("https://otsuka-europe-crm.veevavault.com/ui/#object/sent_email__v/VBLZ025E82HS27I", "SE-000290142")</f>
        <v>SE-000290142</v>
      </c>
      <c r="D327" s="1" t="s">
        <v>0</v>
      </c>
      <c r="E327" s="2">
        <v>0</v>
      </c>
      <c r="F327" s="2">
        <v>0</v>
      </c>
      <c r="G327" s="2">
        <v>0</v>
      </c>
      <c r="H327" s="1" t="s">
        <v>0</v>
      </c>
      <c r="I327" s="2">
        <v>0</v>
      </c>
      <c r="J327" s="1">
        <v>45953.374942129631</v>
      </c>
    </row>
    <row r="328" spans="1:10" x14ac:dyDescent="0.2">
      <c r="A328" s="4" t="s">
        <v>1</v>
      </c>
      <c r="B328" s="3" t="str">
        <f>HYPERLINK("https://otsuka-europe-crm.veevavault.com/ui/#object/approved_document__v/V5OZ025E82URZYP", "SE_Enkel överföring till AM 960mg_preapproved")</f>
        <v>SE_Enkel överföring till AM 960mg_preapproved</v>
      </c>
      <c r="C328" s="3" t="str">
        <f>HYPERLINK("https://otsuka-europe-crm.veevavault.com/ui/#object/sent_email__v/VBLZ025E82HS27J", "SE-000290143")</f>
        <v>SE-000290143</v>
      </c>
      <c r="D328" s="1" t="s">
        <v>0</v>
      </c>
      <c r="E328" s="2">
        <v>0</v>
      </c>
      <c r="F328" s="2">
        <v>0</v>
      </c>
      <c r="G328" s="2">
        <v>0</v>
      </c>
      <c r="H328" s="1" t="s">
        <v>0</v>
      </c>
      <c r="I328" s="2">
        <v>0</v>
      </c>
      <c r="J328" s="1">
        <v>45953.3749537037</v>
      </c>
    </row>
    <row r="329" spans="1:10" x14ac:dyDescent="0.2">
      <c r="A329" s="4" t="s">
        <v>1</v>
      </c>
      <c r="B329" s="3" t="str">
        <f>HYPERLINK("https://otsuka-europe-crm.veevavault.com/ui/#object/approved_document__v/V5OZ025E82URZYP", "SE_Enkel överföring till AM 960mg_preapproved")</f>
        <v>SE_Enkel överföring till AM 960mg_preapproved</v>
      </c>
      <c r="C329" s="3" t="str">
        <f>HYPERLINK("https://otsuka-europe-crm.veevavault.com/ui/#object/sent_email__v/VBLZ025E82HS27K", "SE-000290144")</f>
        <v>SE-000290144</v>
      </c>
      <c r="D329" s="1" t="s">
        <v>0</v>
      </c>
      <c r="E329" s="2">
        <v>0</v>
      </c>
      <c r="F329" s="2">
        <v>0</v>
      </c>
      <c r="G329" s="2">
        <v>0</v>
      </c>
      <c r="H329" s="1" t="s">
        <v>0</v>
      </c>
      <c r="I329" s="2">
        <v>0</v>
      </c>
      <c r="J329" s="1">
        <v>45953.374942129631</v>
      </c>
    </row>
    <row r="330" spans="1:10" x14ac:dyDescent="0.2">
      <c r="A330" s="4" t="s">
        <v>1</v>
      </c>
      <c r="B330" s="3" t="str">
        <f>HYPERLINK("https://otsuka-europe-crm.veevavault.com/ui/#object/approved_document__v/V5OZ025E82URZYP", "SE_Enkel överföring till AM 960mg_preapproved")</f>
        <v>SE_Enkel överföring till AM 960mg_preapproved</v>
      </c>
      <c r="C330" s="3" t="str">
        <f>HYPERLINK("https://otsuka-europe-crm.veevavault.com/ui/#object/sent_email__v/VBLZ025E82HS27L", "SE-000290145")</f>
        <v>SE-000290145</v>
      </c>
      <c r="D330" s="1" t="s">
        <v>0</v>
      </c>
      <c r="E330" s="2">
        <v>0</v>
      </c>
      <c r="F330" s="2">
        <v>0</v>
      </c>
      <c r="G330" s="2">
        <v>0</v>
      </c>
      <c r="H330" s="1" t="s">
        <v>0</v>
      </c>
      <c r="I330" s="2">
        <v>0</v>
      </c>
      <c r="J330" s="1">
        <v>45953.374884259261</v>
      </c>
    </row>
    <row r="331" spans="1:10" x14ac:dyDescent="0.2">
      <c r="A331" s="4" t="s">
        <v>1</v>
      </c>
      <c r="B331" s="3" t="str">
        <f>HYPERLINK("https://otsuka-europe-crm.veevavault.com/ui/#object/approved_document__v/V5OZ025E82URZYP", "SE_Enkel överföring till AM 960mg_preapproved")</f>
        <v>SE_Enkel överföring till AM 960mg_preapproved</v>
      </c>
      <c r="C331" s="3" t="str">
        <f>HYPERLINK("https://otsuka-europe-crm.veevavault.com/ui/#object/sent_email__v/VBLZ025E82HS27M", "SE-000290146")</f>
        <v>SE-000290146</v>
      </c>
      <c r="D331" s="1" t="s">
        <v>0</v>
      </c>
      <c r="E331" s="2">
        <v>0</v>
      </c>
      <c r="F331" s="2">
        <v>0</v>
      </c>
      <c r="G331" s="2">
        <v>0</v>
      </c>
      <c r="H331" s="1" t="s">
        <v>0</v>
      </c>
      <c r="I331" s="2">
        <v>0</v>
      </c>
      <c r="J331" s="1">
        <v>45953.374942129631</v>
      </c>
    </row>
    <row r="332" spans="1:10" x14ac:dyDescent="0.2">
      <c r="A332" s="4" t="s">
        <v>1</v>
      </c>
      <c r="B332" s="3" t="str">
        <f>HYPERLINK("https://otsuka-europe-crm.veevavault.com/ui/#object/approved_document__v/V5OZ025E82URZYP", "SE_Enkel överföring till AM 960mg_preapproved")</f>
        <v>SE_Enkel överföring till AM 960mg_preapproved</v>
      </c>
      <c r="C332" s="3" t="str">
        <f>HYPERLINK("https://otsuka-europe-crm.veevavault.com/ui/#object/sent_email__v/VBLZ025E82HS27N", "SE-000290147")</f>
        <v>SE-000290147</v>
      </c>
      <c r="D332" s="1" t="s">
        <v>0</v>
      </c>
      <c r="E332" s="2">
        <v>0</v>
      </c>
      <c r="F332" s="2">
        <v>0</v>
      </c>
      <c r="G332" s="2">
        <v>0</v>
      </c>
      <c r="H332" s="1" t="s">
        <v>0</v>
      </c>
      <c r="I332" s="2">
        <v>0</v>
      </c>
      <c r="J332" s="1">
        <v>45953.374895833331</v>
      </c>
    </row>
    <row r="333" spans="1:10" x14ac:dyDescent="0.2">
      <c r="A333" s="4" t="s">
        <v>1</v>
      </c>
      <c r="B333" s="3" t="str">
        <f>HYPERLINK("https://otsuka-europe-crm.veevavault.com/ui/#object/approved_document__v/V5OZ025E82URZYP", "SE_Enkel överföring till AM 960mg_preapproved")</f>
        <v>SE_Enkel överföring till AM 960mg_preapproved</v>
      </c>
      <c r="C333" s="3" t="str">
        <f>HYPERLINK("https://otsuka-europe-crm.veevavault.com/ui/#object/sent_email__v/VBLZ025E82HS27O", "SE-000290148")</f>
        <v>SE-000290148</v>
      </c>
      <c r="D333" s="1">
        <v>45953.467916666668</v>
      </c>
      <c r="E333" s="2">
        <v>1</v>
      </c>
      <c r="F333" s="2">
        <v>3</v>
      </c>
      <c r="G333" s="2">
        <v>0</v>
      </c>
      <c r="H333" s="1" t="s">
        <v>0</v>
      </c>
      <c r="I333" s="2">
        <v>0</v>
      </c>
      <c r="J333" s="1">
        <v>45953.374907407408</v>
      </c>
    </row>
    <row r="334" spans="1:10" x14ac:dyDescent="0.2">
      <c r="A334" s="4" t="s">
        <v>1</v>
      </c>
      <c r="B334" s="3" t="str">
        <f>HYPERLINK("https://otsuka-europe-crm.veevavault.com/ui/#object/approved_document__v/V5OZ025E82URZYP", "SE_Enkel överföring till AM 960mg_preapproved")</f>
        <v>SE_Enkel överföring till AM 960mg_preapproved</v>
      </c>
      <c r="C334" s="3" t="str">
        <f>HYPERLINK("https://otsuka-europe-crm.veevavault.com/ui/#object/sent_email__v/VBLZ025E82HS27P", "SE-000290149")</f>
        <v>SE-000290149</v>
      </c>
      <c r="D334" s="1" t="s">
        <v>0</v>
      </c>
      <c r="E334" s="2">
        <v>0</v>
      </c>
      <c r="F334" s="2">
        <v>0</v>
      </c>
      <c r="G334" s="2">
        <v>0</v>
      </c>
      <c r="H334" s="1" t="s">
        <v>0</v>
      </c>
      <c r="I334" s="2">
        <v>0</v>
      </c>
      <c r="J334" s="1">
        <v>45953.374884259261</v>
      </c>
    </row>
    <row r="335" spans="1:10" x14ac:dyDescent="0.2">
      <c r="A335" s="4" t="s">
        <v>1</v>
      </c>
      <c r="B335" s="3" t="str">
        <f>HYPERLINK("https://otsuka-europe-crm.veevavault.com/ui/#object/approved_document__v/V5OZ025E82URZYP", "SE_Enkel överföring till AM 960mg_preapproved")</f>
        <v>SE_Enkel överföring till AM 960mg_preapproved</v>
      </c>
      <c r="C335" s="3" t="str">
        <f>HYPERLINK("https://otsuka-europe-crm.veevavault.com/ui/#object/sent_email__v/VBLZ025E82HS27Q", "SE-000290150")</f>
        <v>SE-000290150</v>
      </c>
      <c r="D335" s="1">
        <v>45953.453067129631</v>
      </c>
      <c r="E335" s="2">
        <v>1</v>
      </c>
      <c r="F335" s="2">
        <v>1</v>
      </c>
      <c r="G335" s="2">
        <v>0</v>
      </c>
      <c r="H335" s="1" t="s">
        <v>0</v>
      </c>
      <c r="I335" s="2">
        <v>0</v>
      </c>
      <c r="J335" s="1">
        <v>45953.374861111108</v>
      </c>
    </row>
    <row r="336" spans="1:10" x14ac:dyDescent="0.2">
      <c r="A336" s="4" t="s">
        <v>1</v>
      </c>
      <c r="B336" s="3" t="str">
        <f>HYPERLINK("https://otsuka-europe-crm.veevavault.com/ui/#object/approved_document__v/V5OZ025E82URZYP", "SE_Enkel överföring till AM 960mg_preapproved")</f>
        <v>SE_Enkel överföring till AM 960mg_preapproved</v>
      </c>
      <c r="C336" s="3" t="str">
        <f>HYPERLINK("https://otsuka-europe-crm.veevavault.com/ui/#object/sent_email__v/VBLZ025E82HS27R", "SE-000290151")</f>
        <v>SE-000290151</v>
      </c>
      <c r="D336" s="1">
        <v>45953.404374999998</v>
      </c>
      <c r="E336" s="2">
        <v>1</v>
      </c>
      <c r="F336" s="2">
        <v>1</v>
      </c>
      <c r="G336" s="2">
        <v>0</v>
      </c>
      <c r="H336" s="1" t="s">
        <v>0</v>
      </c>
      <c r="I336" s="2">
        <v>0</v>
      </c>
      <c r="J336" s="1">
        <v>45953.374884259261</v>
      </c>
    </row>
    <row r="337" spans="1:10" x14ac:dyDescent="0.2">
      <c r="A337" s="4" t="s">
        <v>1</v>
      </c>
      <c r="B337" s="3" t="str">
        <f>HYPERLINK("https://otsuka-europe-crm.veevavault.com/ui/#object/approved_document__v/V5OZ025E82URZYP", "SE_Enkel överföring till AM 960mg_preapproved")</f>
        <v>SE_Enkel överföring till AM 960mg_preapproved</v>
      </c>
      <c r="C337" s="3" t="str">
        <f>HYPERLINK("https://otsuka-europe-crm.veevavault.com/ui/#object/sent_email__v/VBLZ025E82HS27S", "SE-000290152")</f>
        <v>SE-000290152</v>
      </c>
      <c r="D337" s="1">
        <v>45960.502314814818</v>
      </c>
      <c r="E337" s="2">
        <v>1</v>
      </c>
      <c r="F337" s="2">
        <v>5</v>
      </c>
      <c r="G337" s="2">
        <v>0</v>
      </c>
      <c r="H337" s="1" t="s">
        <v>0</v>
      </c>
      <c r="I337" s="2">
        <v>0</v>
      </c>
      <c r="J337" s="1">
        <v>45953.374884259261</v>
      </c>
    </row>
    <row r="338" spans="1:10" x14ac:dyDescent="0.2">
      <c r="A338" s="4" t="s">
        <v>1</v>
      </c>
      <c r="B338" s="3" t="str">
        <f>HYPERLINK("https://otsuka-europe-crm.veevavault.com/ui/#object/approved_document__v/V5OZ025E82JYTMH", "SE_MaudsleyGuidelines_2025_Preapproved_email")</f>
        <v>SE_MaudsleyGuidelines_2025_Preapproved_email</v>
      </c>
      <c r="C338" s="3" t="str">
        <f>HYPERLINK("https://otsuka-europe-crm.veevavault.com/ui/#object/sent_email__v/VBL000000001908", "SE-001378784")</f>
        <v>SE-001378784</v>
      </c>
      <c r="D338" s="1">
        <v>45970.676412037035</v>
      </c>
      <c r="E338" s="2">
        <v>1</v>
      </c>
      <c r="F338" s="2">
        <v>4</v>
      </c>
      <c r="G338" s="2">
        <v>0</v>
      </c>
      <c r="H338" s="1" t="s">
        <v>0</v>
      </c>
      <c r="I338" s="2">
        <v>0</v>
      </c>
      <c r="J338" s="1">
        <v>45958.36954861111</v>
      </c>
    </row>
    <row r="339" spans="1:10" x14ac:dyDescent="0.2">
      <c r="A339" s="4" t="s">
        <v>1</v>
      </c>
      <c r="B339" s="3" t="str">
        <f>HYPERLINK("https://otsuka-europe-crm.veevavault.com/ui/#object/approved_document__v/V5OZ025E82HV9BX", "SE_MiniKampanj_960mg_preapproved")</f>
        <v>SE_MiniKampanj_960mg_preapproved</v>
      </c>
      <c r="C339" s="3" t="str">
        <f>HYPERLINK("https://otsuka-europe-crm.veevavault.com/ui/#object/sent_email__v/VBLZ025E82GD89P", "SE-000255131")</f>
        <v>SE-000255131</v>
      </c>
      <c r="D339" s="1">
        <v>45908.416180555556</v>
      </c>
      <c r="E339" s="2">
        <v>1</v>
      </c>
      <c r="F339" s="2">
        <v>2</v>
      </c>
      <c r="G339" s="2">
        <v>0</v>
      </c>
      <c r="H339" s="1" t="s">
        <v>0</v>
      </c>
      <c r="I339" s="2">
        <v>0</v>
      </c>
      <c r="J339" s="1">
        <v>45902.616099537037</v>
      </c>
    </row>
    <row r="340" spans="1:10" x14ac:dyDescent="0.2">
      <c r="A340" s="4" t="s">
        <v>1</v>
      </c>
      <c r="B340" s="3" t="str">
        <f>HYPERLINK("https://otsuka-europe-crm.veevavault.com/ui/#object/approved_document__v/V5OZ025E82HV9BX", "SE_MiniKampanj_960mg_preapproved")</f>
        <v>SE_MiniKampanj_960mg_preapproved</v>
      </c>
      <c r="C340" s="3" t="str">
        <f>HYPERLINK("https://otsuka-europe-crm.veevavault.com/ui/#object/sent_email__v/VBLZ025E82GD8I1", "SE-000255133")</f>
        <v>SE-000255133</v>
      </c>
      <c r="D340" s="1">
        <v>45905.349039351851</v>
      </c>
      <c r="E340" s="2">
        <v>1</v>
      </c>
      <c r="F340" s="2">
        <v>5</v>
      </c>
      <c r="G340" s="2">
        <v>0</v>
      </c>
      <c r="H340" s="1" t="s">
        <v>0</v>
      </c>
      <c r="I340" s="2">
        <v>0</v>
      </c>
      <c r="J340" s="1">
        <v>45902.617650462962</v>
      </c>
    </row>
    <row r="341" spans="1:10" x14ac:dyDescent="0.2">
      <c r="A341" s="4" t="s">
        <v>1</v>
      </c>
      <c r="B341" s="3" t="str">
        <f>HYPERLINK("https://otsuka-europe-crm.veevavault.com/ui/#object/approved_document__v/V5OZ025E82HV9BX", "SE_MiniKampanj_960mg_preapproved")</f>
        <v>SE_MiniKampanj_960mg_preapproved</v>
      </c>
      <c r="C341" s="3" t="str">
        <f>HYPERLINK("https://otsuka-europe-crm.veevavault.com/ui/#object/sent_email__v/VBLZ025E82GL455", "SE-000255961")</f>
        <v>SE-000255961</v>
      </c>
      <c r="D341" s="1">
        <v>45916.734224537038</v>
      </c>
      <c r="E341" s="2">
        <v>1</v>
      </c>
      <c r="F341" s="2">
        <v>6</v>
      </c>
      <c r="G341" s="2">
        <v>0</v>
      </c>
      <c r="H341" s="1" t="s">
        <v>0</v>
      </c>
      <c r="I341" s="2">
        <v>0</v>
      </c>
      <c r="J341" s="1">
        <v>45911.589062500003</v>
      </c>
    </row>
    <row r="342" spans="1:10" x14ac:dyDescent="0.2">
      <c r="A342" s="4" t="s">
        <v>1</v>
      </c>
      <c r="B342" s="3" t="str">
        <f>HYPERLINK("https://otsuka-europe-crm.veevavault.com/ui/#object/approved_document__v/V5OZ025E82HV9BX", "SE_MiniKampanj_960mg_preapproved")</f>
        <v>SE_MiniKampanj_960mg_preapproved</v>
      </c>
      <c r="C342" s="3" t="str">
        <f>HYPERLINK("https://otsuka-europe-crm.veevavault.com/ui/#object/sent_email__v/VBLZ025E82GL456", "SE-000255962")</f>
        <v>SE-000255962</v>
      </c>
      <c r="D342" s="1">
        <v>45911.589178240742</v>
      </c>
      <c r="E342" s="2">
        <v>1</v>
      </c>
      <c r="F342" s="2">
        <v>1</v>
      </c>
      <c r="G342" s="2">
        <v>0</v>
      </c>
      <c r="H342" s="1" t="s">
        <v>0</v>
      </c>
      <c r="I342" s="2">
        <v>0</v>
      </c>
      <c r="J342" s="1">
        <v>45911.589062500003</v>
      </c>
    </row>
    <row r="343" spans="1:10" x14ac:dyDescent="0.2">
      <c r="A343" s="4" t="s">
        <v>1</v>
      </c>
      <c r="B343" s="3" t="str">
        <f>HYPERLINK("https://otsuka-europe-crm.veevavault.com/ui/#object/approved_document__v/V5OZ025E82HV9BX", "SE_MiniKampanj_960mg_preapproved")</f>
        <v>SE_MiniKampanj_960mg_preapproved</v>
      </c>
      <c r="C343" s="3" t="str">
        <f>HYPERLINK("https://otsuka-europe-crm.veevavault.com/ui/#object/sent_email__v/VBLZ025E82GL4U5", "SE-000255963")</f>
        <v>SE-000255963</v>
      </c>
      <c r="D343" s="1" t="s">
        <v>0</v>
      </c>
      <c r="E343" s="2">
        <v>0</v>
      </c>
      <c r="F343" s="2">
        <v>0</v>
      </c>
      <c r="G343" s="2">
        <v>0</v>
      </c>
      <c r="H343" s="1" t="s">
        <v>0</v>
      </c>
      <c r="I343" s="2">
        <v>0</v>
      </c>
      <c r="J343" s="1">
        <v>45911.591863425929</v>
      </c>
    </row>
    <row r="344" spans="1:10" x14ac:dyDescent="0.2">
      <c r="A344" s="4" t="s">
        <v>1</v>
      </c>
      <c r="B344" s="3" t="str">
        <f>HYPERLINK("https://otsuka-europe-crm.veevavault.com/ui/#object/approved_document__v/V5OZ025E82HV9BX", "SE_MiniKampanj_960mg_preapproved")</f>
        <v>SE_MiniKampanj_960mg_preapproved</v>
      </c>
      <c r="C344" s="3" t="str">
        <f>HYPERLINK("https://otsuka-europe-crm.veevavault.com/ui/#object/sent_email__v/VBLZ025E82GL52H", "SE-000255964")</f>
        <v>SE-000255964</v>
      </c>
      <c r="D344" s="1" t="s">
        <v>0</v>
      </c>
      <c r="E344" s="2">
        <v>0</v>
      </c>
      <c r="F344" s="2">
        <v>0</v>
      </c>
      <c r="G344" s="2">
        <v>0</v>
      </c>
      <c r="H344" s="1" t="s">
        <v>0</v>
      </c>
      <c r="I344" s="2">
        <v>0</v>
      </c>
      <c r="J344" s="1">
        <v>45911.593877314815</v>
      </c>
    </row>
    <row r="345" spans="1:10" x14ac:dyDescent="0.2">
      <c r="A345" s="4" t="s">
        <v>1</v>
      </c>
      <c r="B345" s="3" t="str">
        <f>HYPERLINK("https://otsuka-europe-crm.veevavault.com/ui/#object/approved_document__v/V5OZ025E82HV9BX", "SE_MiniKampanj_960mg_preapproved")</f>
        <v>SE_MiniKampanj_960mg_preapproved</v>
      </c>
      <c r="C345" s="3" t="str">
        <f>HYPERLINK("https://otsuka-europe-crm.veevavault.com/ui/#object/sent_email__v/VBLZ025E82GL5DL", "SE-000255965")</f>
        <v>SE-000255965</v>
      </c>
      <c r="D345" s="1" t="s">
        <v>0</v>
      </c>
      <c r="E345" s="2">
        <v>0</v>
      </c>
      <c r="F345" s="2">
        <v>0</v>
      </c>
      <c r="G345" s="2">
        <v>0</v>
      </c>
      <c r="H345" s="1" t="s">
        <v>0</v>
      </c>
      <c r="I345" s="2">
        <v>0</v>
      </c>
      <c r="J345" s="1">
        <v>45911.596168981479</v>
      </c>
    </row>
    <row r="346" spans="1:10" x14ac:dyDescent="0.2">
      <c r="A346" s="4" t="s">
        <v>1</v>
      </c>
      <c r="B346" s="3" t="str">
        <f>HYPERLINK("https://otsuka-europe-crm.veevavault.com/ui/#object/approved_document__v/V5OZ025E82HV9BX", "SE_MiniKampanj_960mg_preapproved")</f>
        <v>SE_MiniKampanj_960mg_preapproved</v>
      </c>
      <c r="C346" s="3" t="str">
        <f>HYPERLINK("https://otsuka-europe-crm.veevavault.com/ui/#object/sent_email__v/VBLZ025E82GL5LX", "SE-000255966")</f>
        <v>SE-000255966</v>
      </c>
      <c r="D346" s="1" t="s">
        <v>0</v>
      </c>
      <c r="E346" s="2">
        <v>0</v>
      </c>
      <c r="F346" s="2">
        <v>0</v>
      </c>
      <c r="G346" s="2">
        <v>0</v>
      </c>
      <c r="H346" s="1" t="s">
        <v>0</v>
      </c>
      <c r="I346" s="2">
        <v>0</v>
      </c>
      <c r="J346" s="1">
        <v>45911.597893518519</v>
      </c>
    </row>
    <row r="347" spans="1:10" x14ac:dyDescent="0.2">
      <c r="A347" s="4" t="s">
        <v>1</v>
      </c>
      <c r="B347" s="3" t="str">
        <f>HYPERLINK("https://otsuka-europe-crm.veevavault.com/ui/#object/approved_document__v/V5OZ025E82HV9BX", "SE_MiniKampanj_960mg_preapproved")</f>
        <v>SE_MiniKampanj_960mg_preapproved</v>
      </c>
      <c r="C347" s="3" t="str">
        <f>HYPERLINK("https://otsuka-europe-crm.veevavault.com/ui/#object/sent_email__v/VBLZ025E82H6UH1", "SE-000282671")</f>
        <v>SE-000282671</v>
      </c>
      <c r="D347" s="1" t="s">
        <v>0</v>
      </c>
      <c r="E347" s="2">
        <v>0</v>
      </c>
      <c r="F347" s="2">
        <v>0</v>
      </c>
      <c r="G347" s="2">
        <v>0</v>
      </c>
      <c r="H347" s="1" t="s">
        <v>0</v>
      </c>
      <c r="I347" s="2">
        <v>0</v>
      </c>
      <c r="J347" s="1">
        <v>45931.639247685183</v>
      </c>
    </row>
    <row r="348" spans="1:10" x14ac:dyDescent="0.2">
      <c r="A348" s="4" t="s">
        <v>1</v>
      </c>
      <c r="B348" s="3" t="str">
        <f>HYPERLINK("https://otsuka-europe-crm.veevavault.com/ui/#object/approved_document__v/V5OZ025E82HV9BX", "SE_MiniKampanj_960mg_preapproved")</f>
        <v>SE_MiniKampanj_960mg_preapproved</v>
      </c>
      <c r="C348" s="3" t="str">
        <f>HYPERLINK("https://otsuka-europe-crm.veevavault.com/ui/#object/sent_email__v/VBLZ025E82H6UXP", "SE-000282672")</f>
        <v>SE-000282672</v>
      </c>
      <c r="D348" s="1">
        <v>45932.305659722224</v>
      </c>
      <c r="E348" s="2">
        <v>1</v>
      </c>
      <c r="F348" s="2">
        <v>1</v>
      </c>
      <c r="G348" s="2">
        <v>0</v>
      </c>
      <c r="H348" s="1" t="s">
        <v>0</v>
      </c>
      <c r="I348" s="2">
        <v>0</v>
      </c>
      <c r="J348" s="1">
        <v>45931.6409375</v>
      </c>
    </row>
    <row r="349" spans="1:10" x14ac:dyDescent="0.2">
      <c r="A349" s="4" t="s">
        <v>1</v>
      </c>
      <c r="B349" s="3" t="str">
        <f>HYPERLINK("https://otsuka-europe-crm.veevavault.com/ui/#object/approved_document__v/V5OZ025E82HV9BX", "SE_MiniKampanj_960mg_preapproved")</f>
        <v>SE_MiniKampanj_960mg_preapproved</v>
      </c>
      <c r="C349" s="3" t="str">
        <f>HYPERLINK("https://otsuka-europe-crm.veevavault.com/ui/#object/sent_email__v/VBLZ025E82H6V0H", "SE-000282673")</f>
        <v>SE-000282673</v>
      </c>
      <c r="D349" s="1" t="s">
        <v>0</v>
      </c>
      <c r="E349" s="2">
        <v>0</v>
      </c>
      <c r="F349" s="2">
        <v>0</v>
      </c>
      <c r="G349" s="2">
        <v>0</v>
      </c>
      <c r="H349" s="1" t="s">
        <v>0</v>
      </c>
      <c r="I349" s="2">
        <v>0</v>
      </c>
      <c r="J349" s="1">
        <v>45931.642858796295</v>
      </c>
    </row>
    <row r="350" spans="1:10" x14ac:dyDescent="0.2">
      <c r="A350" s="4" t="s">
        <v>1</v>
      </c>
      <c r="B350" s="3" t="str">
        <f>HYPERLINK("https://otsuka-europe-crm.veevavault.com/ui/#object/approved_document__v/V5OZ025E82HV9BX", "SE_MiniKampanj_960mg_preapproved")</f>
        <v>SE_MiniKampanj_960mg_preapproved</v>
      </c>
      <c r="C350" s="3" t="str">
        <f>HYPERLINK("https://otsuka-europe-crm.veevavault.com/ui/#object/sent_email__v/VBLZ025E82H6V39", "SE-000282674")</f>
        <v>SE-000282674</v>
      </c>
      <c r="D350" s="1" t="s">
        <v>0</v>
      </c>
      <c r="E350" s="2">
        <v>0</v>
      </c>
      <c r="F350" s="2">
        <v>0</v>
      </c>
      <c r="G350" s="2">
        <v>0</v>
      </c>
      <c r="H350" s="1" t="s">
        <v>0</v>
      </c>
      <c r="I350" s="2">
        <v>0</v>
      </c>
      <c r="J350" s="1">
        <v>45931.64434027778</v>
      </c>
    </row>
    <row r="351" spans="1:10" x14ac:dyDescent="0.2">
      <c r="A351" s="4" t="s">
        <v>1</v>
      </c>
      <c r="B351" s="3" t="str">
        <f>HYPERLINK("https://otsuka-europe-crm.veevavault.com/ui/#object/approved_document__v/V5OZ025E82HV9BX", "SE_MiniKampanj_960mg_preapproved")</f>
        <v>SE_MiniKampanj_960mg_preapproved</v>
      </c>
      <c r="C351" s="3" t="str">
        <f>HYPERLINK("https://otsuka-europe-crm.veevavault.com/ui/#object/sent_email__v/VBLZ025E82H6VED", "SE-000282675")</f>
        <v>SE-000282675</v>
      </c>
      <c r="D351" s="1" t="s">
        <v>0</v>
      </c>
      <c r="E351" s="2">
        <v>0</v>
      </c>
      <c r="F351" s="2">
        <v>0</v>
      </c>
      <c r="G351" s="2">
        <v>0</v>
      </c>
      <c r="H351" s="1" t="s">
        <v>0</v>
      </c>
      <c r="I351" s="2">
        <v>0</v>
      </c>
      <c r="J351" s="1">
        <v>45931.646226851852</v>
      </c>
    </row>
    <row r="352" spans="1:10" x14ac:dyDescent="0.2">
      <c r="A352" s="4" t="s">
        <v>1</v>
      </c>
      <c r="B352" s="3" t="str">
        <f>HYPERLINK("https://otsuka-europe-crm.veevavault.com/ui/#object/approved_document__v/V5OZ025E82HV9BX", "SE_MiniKampanj_960mg_preapproved")</f>
        <v>SE_MiniKampanj_960mg_preapproved</v>
      </c>
      <c r="C352" s="3" t="str">
        <f>HYPERLINK("https://otsuka-europe-crm.veevavault.com/ui/#object/sent_email__v/VBL000000002198", "SE-001378785")</f>
        <v>SE-001378785</v>
      </c>
      <c r="D352" s="1">
        <v>45970.676412037035</v>
      </c>
      <c r="E352" s="2">
        <v>1</v>
      </c>
      <c r="F352" s="2">
        <v>4</v>
      </c>
      <c r="G352" s="2">
        <v>0</v>
      </c>
      <c r="H352" s="1" t="s">
        <v>0</v>
      </c>
      <c r="I352" s="2">
        <v>0</v>
      </c>
      <c r="J352" s="1">
        <v>45958.370763888888</v>
      </c>
    </row>
    <row r="353" spans="1:10" x14ac:dyDescent="0.2">
      <c r="A353" s="4" t="s">
        <v>1</v>
      </c>
      <c r="B353" s="3" t="str">
        <f>HYPERLINK("https://otsuka-europe-crm.veevavault.com/ui/#object/approved_document__v/V5OZ025E82JYTMI", "SE_preapproved_email_Pillinger2025")</f>
        <v>SE_preapproved_email_Pillinger2025</v>
      </c>
      <c r="C353" s="3" t="str">
        <f>HYPERLINK("https://otsuka-europe-crm.veevavault.com/ui/#object/sent_email__v/VBL00000001D077", "SE-001404180")</f>
        <v>SE-001404180</v>
      </c>
      <c r="D353" s="1">
        <v>46078.367662037039</v>
      </c>
      <c r="E353" s="2">
        <v>1</v>
      </c>
      <c r="F353" s="2">
        <v>5</v>
      </c>
      <c r="G353" s="2">
        <v>0</v>
      </c>
      <c r="H353" s="1" t="s">
        <v>0</v>
      </c>
      <c r="I353" s="2">
        <v>0</v>
      </c>
      <c r="J353" s="1">
        <v>46069.604849537034</v>
      </c>
    </row>
    <row r="354" spans="1:10" x14ac:dyDescent="0.2">
      <c r="A354" s="4" t="s">
        <v>1</v>
      </c>
      <c r="B354" s="3" t="str">
        <f>HYPERLINK("https://otsuka-europe-crm.veevavault.com/ui/#object/approved_document__v/V5OZ025E82URE60", "SE_Stabilitet över tid 960mg_preapproved")</f>
        <v>SE_Stabilitet över tid 960mg_preapproved</v>
      </c>
      <c r="C354" s="3" t="str">
        <f>HYPERLINK("https://otsuka-europe-crm.veevavault.com/ui/#object/sent_email__v/VBL00000000U378", "SE-001394800")</f>
        <v>SE-001394800</v>
      </c>
      <c r="D354" s="1">
        <v>46058.331944444442</v>
      </c>
      <c r="E354" s="2">
        <v>1</v>
      </c>
      <c r="F354" s="2">
        <v>8</v>
      </c>
      <c r="G354" s="2">
        <v>0</v>
      </c>
      <c r="H354" s="1" t="s">
        <v>0</v>
      </c>
      <c r="I354" s="2">
        <v>0</v>
      </c>
      <c r="J354" s="1">
        <v>45994.382071759261</v>
      </c>
    </row>
    <row r="355" spans="1:10" x14ac:dyDescent="0.2">
      <c r="A355" s="4" t="s">
        <v>1</v>
      </c>
      <c r="B355" s="3" t="str">
        <f>HYPERLINK("https://otsuka-europe-crm.veevavault.com/ui/#object/approved_document__v/V5OZ025E82URE60", "SE_Stabilitet över tid 960mg_preapproved")</f>
        <v>SE_Stabilitet över tid 960mg_preapproved</v>
      </c>
      <c r="C355" s="3" t="str">
        <f>HYPERLINK("https://otsuka-europe-crm.veevavault.com/ui/#object/sent_email__v/VBL00000000V053", "SE-001394801")</f>
        <v>SE-001394801</v>
      </c>
      <c r="D355" s="1" t="s">
        <v>0</v>
      </c>
      <c r="E355" s="2">
        <v>0</v>
      </c>
      <c r="F355" s="2">
        <v>0</v>
      </c>
      <c r="G355" s="2">
        <v>0</v>
      </c>
      <c r="H355" s="1" t="s">
        <v>0</v>
      </c>
      <c r="I355" s="2">
        <v>0</v>
      </c>
      <c r="J355" s="1">
        <v>45994.3830787037</v>
      </c>
    </row>
    <row r="356" spans="1:10" x14ac:dyDescent="0.2">
      <c r="A356" s="4" t="s">
        <v>1</v>
      </c>
      <c r="B356" s="3" t="str">
        <f>HYPERLINK("https://otsuka-europe-crm.veevavault.com/ui/#object/approved_document__v/V5OZ025E82URE60", "SE_Stabilitet över tid 960mg_preapproved")</f>
        <v>SE_Stabilitet över tid 960mg_preapproved</v>
      </c>
      <c r="C356" s="3" t="str">
        <f>HYPERLINK("https://otsuka-europe-crm.veevavault.com/ui/#object/sent_email__v/VBL00000000U379", "SE-001394802")</f>
        <v>SE-001394802</v>
      </c>
      <c r="D356" s="1" t="s">
        <v>0</v>
      </c>
      <c r="E356" s="2">
        <v>0</v>
      </c>
      <c r="F356" s="2">
        <v>0</v>
      </c>
      <c r="G356" s="2">
        <v>0</v>
      </c>
      <c r="H356" s="1" t="s">
        <v>0</v>
      </c>
      <c r="I356" s="2">
        <v>0</v>
      </c>
      <c r="J356" s="1">
        <v>45994.384282407409</v>
      </c>
    </row>
    <row r="357" spans="1:10" x14ac:dyDescent="0.2">
      <c r="A357" s="4" t="s">
        <v>1</v>
      </c>
      <c r="B357" s="3" t="str">
        <f>HYPERLINK("https://otsuka-europe-crm.veevavault.com/ui/#object/approved_document__v/V5OZ025E82URE60", "SE_Stabilitet över tid 960mg_preapproved")</f>
        <v>SE_Stabilitet över tid 960mg_preapproved</v>
      </c>
      <c r="C357" s="3" t="str">
        <f>HYPERLINK("https://otsuka-europe-crm.veevavault.com/ui/#object/sent_email__v/VBL00000000V055", "SE-001394804")</f>
        <v>SE-001394804</v>
      </c>
      <c r="D357" s="1" t="s">
        <v>0</v>
      </c>
      <c r="E357" s="2">
        <v>0</v>
      </c>
      <c r="F357" s="2">
        <v>0</v>
      </c>
      <c r="G357" s="2">
        <v>0</v>
      </c>
      <c r="H357" s="1" t="s">
        <v>0</v>
      </c>
      <c r="I357" s="2">
        <v>0</v>
      </c>
      <c r="J357" s="1">
        <v>45994.403321759259</v>
      </c>
    </row>
    <row r="358" spans="1:10" x14ac:dyDescent="0.2">
      <c r="A358" s="4" t="s">
        <v>1</v>
      </c>
      <c r="B358" s="3" t="str">
        <f>HYPERLINK("https://otsuka-europe-crm.veevavault.com/ui/#object/approved_document__v/V5OZ025E82URE60", "SE_Stabilitet över tid 960mg_preapproved")</f>
        <v>SE_Stabilitet över tid 960mg_preapproved</v>
      </c>
      <c r="C358" s="3" t="str">
        <f>HYPERLINK("https://otsuka-europe-crm.veevavault.com/ui/#object/sent_email__v/VBL00000001C066", "SE-001403053")</f>
        <v>SE-001403053</v>
      </c>
      <c r="D358" s="1" t="s">
        <v>0</v>
      </c>
      <c r="E358" s="2">
        <v>0</v>
      </c>
      <c r="F358" s="2">
        <v>0</v>
      </c>
      <c r="G358" s="2">
        <v>0</v>
      </c>
      <c r="H358" s="1" t="s">
        <v>0</v>
      </c>
      <c r="I358" s="2">
        <v>0</v>
      </c>
      <c r="J358" s="1">
        <v>46059.436388888891</v>
      </c>
    </row>
    <row r="359" spans="1:10" x14ac:dyDescent="0.2">
      <c r="A359" s="4" t="s">
        <v>1</v>
      </c>
      <c r="B359" s="3" t="str">
        <f>HYPERLINK("https://otsuka-europe-crm.veevavault.com/ui/#object/approved_document__v/V5OZ025E82URE60", "SE_Stabilitet över tid 960mg_preapproved")</f>
        <v>SE_Stabilitet över tid 960mg_preapproved</v>
      </c>
      <c r="C359" s="3" t="str">
        <f>HYPERLINK("https://otsuka-europe-crm.veevavault.com/ui/#object/sent_email__v/VBL00000001G772", "SE-001406431")</f>
        <v>SE-001406431</v>
      </c>
      <c r="D359" s="1" t="s">
        <v>0</v>
      </c>
      <c r="E359" s="2">
        <v>0</v>
      </c>
      <c r="F359" s="2">
        <v>0</v>
      </c>
      <c r="G359" s="2">
        <v>0</v>
      </c>
      <c r="H359" s="1" t="s">
        <v>0</v>
      </c>
      <c r="I359" s="2">
        <v>0</v>
      </c>
      <c r="J359" s="1">
        <v>46078.3908912037</v>
      </c>
    </row>
    <row r="360" spans="1:10" x14ac:dyDescent="0.2">
      <c r="A360" s="4" t="s">
        <v>1</v>
      </c>
      <c r="B360" s="3" t="str">
        <f>HYPERLINK("https://otsuka-europe-crm.veevavault.com/ui/#object/approved_document__v/V5OZ025E82URE60", "SE_Stabilitet över tid 960mg_preapproved")</f>
        <v>SE_Stabilitet över tid 960mg_preapproved</v>
      </c>
      <c r="C360" s="3" t="str">
        <f>HYPERLINK("https://otsuka-europe-crm.veevavault.com/ui/#object/sent_email__v/VBL00000001G773", "SE-001406432")</f>
        <v>SE-001406432</v>
      </c>
      <c r="D360" s="1" t="s">
        <v>0</v>
      </c>
      <c r="E360" s="2">
        <v>0</v>
      </c>
      <c r="F360" s="2">
        <v>0</v>
      </c>
      <c r="G360" s="2">
        <v>0</v>
      </c>
      <c r="H360" s="1" t="s">
        <v>0</v>
      </c>
      <c r="I360" s="2">
        <v>0</v>
      </c>
      <c r="J360" s="1">
        <v>46078.390902777777</v>
      </c>
    </row>
    <row r="361" spans="1:10" x14ac:dyDescent="0.2">
      <c r="A361" s="4" t="s">
        <v>1</v>
      </c>
      <c r="B361" s="3" t="str">
        <f>HYPERLINK("https://otsuka-europe-crm.veevavault.com/ui/#object/approved_document__v/V5OZ025E82URE60", "SE_Stabilitet över tid 960mg_preapproved")</f>
        <v>SE_Stabilitet över tid 960mg_preapproved</v>
      </c>
      <c r="C361" s="3" t="str">
        <f>HYPERLINK("https://otsuka-europe-crm.veevavault.com/ui/#object/sent_email__v/VBL00000001G774", "SE-001406433")</f>
        <v>SE-001406433</v>
      </c>
      <c r="D361" s="1" t="s">
        <v>0</v>
      </c>
      <c r="E361" s="2">
        <v>0</v>
      </c>
      <c r="F361" s="2">
        <v>0</v>
      </c>
      <c r="G361" s="2">
        <v>0</v>
      </c>
      <c r="H361" s="1" t="s">
        <v>0</v>
      </c>
      <c r="I361" s="2">
        <v>0</v>
      </c>
      <c r="J361" s="1">
        <v>46078.390902777777</v>
      </c>
    </row>
    <row r="362" spans="1:10" x14ac:dyDescent="0.2">
      <c r="A362" s="4" t="s">
        <v>1</v>
      </c>
      <c r="B362" s="3" t="str">
        <f>HYPERLINK("https://otsuka-europe-crm.veevavault.com/ui/#object/approved_document__v/V5OZ025E82URE60", "SE_Stabilitet över tid 960mg_preapproved")</f>
        <v>SE_Stabilitet över tid 960mg_preapproved</v>
      </c>
      <c r="C362" s="3" t="str">
        <f>HYPERLINK("https://otsuka-europe-crm.veevavault.com/ui/#object/sent_email__v/VBL00000001G775", "SE-001406434")</f>
        <v>SE-001406434</v>
      </c>
      <c r="D362" s="1" t="s">
        <v>0</v>
      </c>
      <c r="E362" s="2">
        <v>0</v>
      </c>
      <c r="F362" s="2">
        <v>0</v>
      </c>
      <c r="G362" s="2">
        <v>0</v>
      </c>
      <c r="H362" s="1" t="s">
        <v>0</v>
      </c>
      <c r="I362" s="2">
        <v>0</v>
      </c>
      <c r="J362" s="1">
        <v>46078.390902777777</v>
      </c>
    </row>
    <row r="363" spans="1:10" x14ac:dyDescent="0.2">
      <c r="A363" s="4" t="s">
        <v>1</v>
      </c>
      <c r="B363" s="3" t="str">
        <f>HYPERLINK("https://otsuka-europe-crm.veevavault.com/ui/#object/approved_document__v/V5OZ025E82URE60", "SE_Stabilitet över tid 960mg_preapproved")</f>
        <v>SE_Stabilitet över tid 960mg_preapproved</v>
      </c>
      <c r="C363" s="3" t="str">
        <f>HYPERLINK("https://otsuka-europe-crm.veevavault.com/ui/#object/sent_email__v/VBL00000001G776", "SE-001406435")</f>
        <v>SE-001406435</v>
      </c>
      <c r="D363" s="1" t="s">
        <v>0</v>
      </c>
      <c r="E363" s="2">
        <v>0</v>
      </c>
      <c r="F363" s="2">
        <v>0</v>
      </c>
      <c r="G363" s="2">
        <v>0</v>
      </c>
      <c r="H363" s="1" t="s">
        <v>0</v>
      </c>
      <c r="I363" s="2">
        <v>0</v>
      </c>
      <c r="J363" s="1">
        <v>46078.390914351854</v>
      </c>
    </row>
    <row r="364" spans="1:10" x14ac:dyDescent="0.2">
      <c r="A364" s="4" t="s">
        <v>1</v>
      </c>
      <c r="B364" s="3" t="str">
        <f>HYPERLINK("https://otsuka-europe-crm.veevavault.com/ui/#object/approved_document__v/V5OZ025E82URE60", "SE_Stabilitet över tid 960mg_preapproved")</f>
        <v>SE_Stabilitet över tid 960mg_preapproved</v>
      </c>
      <c r="C364" s="3" t="str">
        <f>HYPERLINK("https://otsuka-europe-crm.veevavault.com/ui/#object/sent_email__v/VBL00000001G777", "SE-001406436")</f>
        <v>SE-001406436</v>
      </c>
      <c r="D364" s="1" t="s">
        <v>0</v>
      </c>
      <c r="E364" s="2">
        <v>0</v>
      </c>
      <c r="F364" s="2">
        <v>0</v>
      </c>
      <c r="G364" s="2">
        <v>0</v>
      </c>
      <c r="H364" s="1" t="s">
        <v>0</v>
      </c>
      <c r="I364" s="2">
        <v>0</v>
      </c>
      <c r="J364" s="1">
        <v>46078.390902777777</v>
      </c>
    </row>
    <row r="365" spans="1:10" x14ac:dyDescent="0.2">
      <c r="A365" s="4" t="s">
        <v>1</v>
      </c>
      <c r="B365" s="3" t="str">
        <f>HYPERLINK("https://otsuka-europe-crm.veevavault.com/ui/#object/approved_document__v/V5OZ025E82URE60", "SE_Stabilitet över tid 960mg_preapproved")</f>
        <v>SE_Stabilitet över tid 960mg_preapproved</v>
      </c>
      <c r="C365" s="3" t="str">
        <f>HYPERLINK("https://otsuka-europe-crm.veevavault.com/ui/#object/sent_email__v/VBL00000001G778", "SE-001406437")</f>
        <v>SE-001406437</v>
      </c>
      <c r="D365" s="1" t="s">
        <v>0</v>
      </c>
      <c r="E365" s="2">
        <v>0</v>
      </c>
      <c r="F365" s="2">
        <v>0</v>
      </c>
      <c r="G365" s="2">
        <v>0</v>
      </c>
      <c r="H365" s="1" t="s">
        <v>0</v>
      </c>
      <c r="I365" s="2">
        <v>0</v>
      </c>
      <c r="J365" s="1">
        <v>46078.390914351854</v>
      </c>
    </row>
    <row r="366" spans="1:10" x14ac:dyDescent="0.2">
      <c r="A366" s="4" t="s">
        <v>1</v>
      </c>
      <c r="B366" s="3" t="str">
        <f>HYPERLINK("https://otsuka-europe-crm.veevavault.com/ui/#object/approved_document__v/V5OZ025E82URE60", "SE_Stabilitet över tid 960mg_preapproved")</f>
        <v>SE_Stabilitet över tid 960mg_preapproved</v>
      </c>
      <c r="C366" s="3" t="str">
        <f>HYPERLINK("https://otsuka-europe-crm.veevavault.com/ui/#object/sent_email__v/VBL00000001G779", "SE-001406438")</f>
        <v>SE-001406438</v>
      </c>
      <c r="D366" s="1" t="s">
        <v>0</v>
      </c>
      <c r="E366" s="2">
        <v>0</v>
      </c>
      <c r="F366" s="2">
        <v>0</v>
      </c>
      <c r="G366" s="2">
        <v>0</v>
      </c>
      <c r="H366" s="1" t="s">
        <v>0</v>
      </c>
      <c r="I366" s="2">
        <v>0</v>
      </c>
      <c r="J366" s="1">
        <v>46078.390914351854</v>
      </c>
    </row>
    <row r="367" spans="1:10" x14ac:dyDescent="0.2">
      <c r="A367" s="4" t="s">
        <v>1</v>
      </c>
      <c r="B367" s="3" t="str">
        <f>HYPERLINK("https://otsuka-europe-crm.veevavault.com/ui/#object/approved_document__v/V5OZ025E82URE60", "SE_Stabilitet över tid 960mg_preapproved")</f>
        <v>SE_Stabilitet över tid 960mg_preapproved</v>
      </c>
      <c r="C367" s="3" t="str">
        <f>HYPERLINK("https://otsuka-europe-crm.veevavault.com/ui/#object/sent_email__v/VBL00000001G780", "SE-001406439")</f>
        <v>SE-001406439</v>
      </c>
      <c r="D367" s="1" t="s">
        <v>0</v>
      </c>
      <c r="E367" s="2">
        <v>0</v>
      </c>
      <c r="F367" s="2">
        <v>0</v>
      </c>
      <c r="G367" s="2">
        <v>0</v>
      </c>
      <c r="H367" s="1" t="s">
        <v>0</v>
      </c>
      <c r="I367" s="2">
        <v>0</v>
      </c>
      <c r="J367" s="1">
        <v>46078.390914351854</v>
      </c>
    </row>
    <row r="368" spans="1:10" x14ac:dyDescent="0.2">
      <c r="A368" s="4" t="s">
        <v>1</v>
      </c>
      <c r="B368" s="3" t="str">
        <f>HYPERLINK("https://otsuka-europe-crm.veevavault.com/ui/#object/approved_document__v/V5OZ025E82URE60", "SE_Stabilitet över tid 960mg_preapproved")</f>
        <v>SE_Stabilitet över tid 960mg_preapproved</v>
      </c>
      <c r="C368" s="3" t="str">
        <f>HYPERLINK("https://otsuka-europe-crm.veevavault.com/ui/#object/sent_email__v/VBL00000001G781", "SE-001406440")</f>
        <v>SE-001406440</v>
      </c>
      <c r="D368" s="1" t="s">
        <v>0</v>
      </c>
      <c r="E368" s="2">
        <v>0</v>
      </c>
      <c r="F368" s="2">
        <v>0</v>
      </c>
      <c r="G368" s="2">
        <v>0</v>
      </c>
      <c r="H368" s="1" t="s">
        <v>0</v>
      </c>
      <c r="I368" s="2">
        <v>0</v>
      </c>
      <c r="J368" s="1">
        <v>46078.390914351854</v>
      </c>
    </row>
    <row r="369" spans="1:10" x14ac:dyDescent="0.2">
      <c r="A369" s="4" t="s">
        <v>1</v>
      </c>
      <c r="B369" s="3" t="str">
        <f>HYPERLINK("https://otsuka-europe-crm.veevavault.com/ui/#object/approved_document__v/V5OZ025E82URE60", "SE_Stabilitet över tid 960mg_preapproved")</f>
        <v>SE_Stabilitet över tid 960mg_preapproved</v>
      </c>
      <c r="C369" s="3" t="str">
        <f>HYPERLINK("https://otsuka-europe-crm.veevavault.com/ui/#object/sent_email__v/VBL00000001G782", "SE-001406441")</f>
        <v>SE-001406441</v>
      </c>
      <c r="D369" s="1" t="s">
        <v>0</v>
      </c>
      <c r="E369" s="2">
        <v>0</v>
      </c>
      <c r="F369" s="2">
        <v>0</v>
      </c>
      <c r="G369" s="2">
        <v>0</v>
      </c>
      <c r="H369" s="1" t="s">
        <v>0</v>
      </c>
      <c r="I369" s="2">
        <v>0</v>
      </c>
      <c r="J369" s="1">
        <v>46078.390914351854</v>
      </c>
    </row>
    <row r="370" spans="1:10" x14ac:dyDescent="0.2">
      <c r="A370" s="4" t="s">
        <v>1</v>
      </c>
      <c r="B370" s="3" t="str">
        <f>HYPERLINK("https://otsuka-europe-crm.veevavault.com/ui/#object/approved_document__v/V5OZ025E82URE60", "SE_Stabilitet över tid 960mg_preapproved")</f>
        <v>SE_Stabilitet över tid 960mg_preapproved</v>
      </c>
      <c r="C370" s="3" t="str">
        <f>HYPERLINK("https://otsuka-europe-crm.veevavault.com/ui/#object/sent_email__v/VBL00000001G783", "SE-001406442")</f>
        <v>SE-001406442</v>
      </c>
      <c r="D370" s="1" t="s">
        <v>0</v>
      </c>
      <c r="E370" s="2">
        <v>0</v>
      </c>
      <c r="F370" s="2">
        <v>0</v>
      </c>
      <c r="G370" s="2">
        <v>0</v>
      </c>
      <c r="H370" s="1" t="s">
        <v>0</v>
      </c>
      <c r="I370" s="2">
        <v>0</v>
      </c>
      <c r="J370" s="1">
        <v>46078.390914351854</v>
      </c>
    </row>
    <row r="371" spans="1:10" x14ac:dyDescent="0.2">
      <c r="A371" s="4" t="s">
        <v>1</v>
      </c>
      <c r="B371" s="3" t="str">
        <f>HYPERLINK("https://otsuka-europe-crm.veevavault.com/ui/#object/approved_document__v/V5OZ025E82URE60", "SE_Stabilitet över tid 960mg_preapproved")</f>
        <v>SE_Stabilitet över tid 960mg_preapproved</v>
      </c>
      <c r="C371" s="3" t="str">
        <f>HYPERLINK("https://otsuka-europe-crm.veevavault.com/ui/#object/sent_email__v/VBL00000001G784", "SE-001406443")</f>
        <v>SE-001406443</v>
      </c>
      <c r="D371" s="1" t="s">
        <v>0</v>
      </c>
      <c r="E371" s="2">
        <v>0</v>
      </c>
      <c r="F371" s="2">
        <v>0</v>
      </c>
      <c r="G371" s="2">
        <v>0</v>
      </c>
      <c r="H371" s="1" t="s">
        <v>0</v>
      </c>
      <c r="I371" s="2">
        <v>0</v>
      </c>
      <c r="J371" s="1">
        <v>46078.390914351854</v>
      </c>
    </row>
    <row r="372" spans="1:10" x14ac:dyDescent="0.2">
      <c r="A372" s="4" t="s">
        <v>1</v>
      </c>
      <c r="B372" s="3" t="str">
        <f>HYPERLINK("https://otsuka-europe-crm.veevavault.com/ui/#object/approved_document__v/V5OZ025E82URE60", "SE_Stabilitet över tid 960mg_preapproved")</f>
        <v>SE_Stabilitet över tid 960mg_preapproved</v>
      </c>
      <c r="C372" s="3" t="str">
        <f>HYPERLINK("https://otsuka-europe-crm.veevavault.com/ui/#object/sent_email__v/VBL00000001G785", "SE-001406444")</f>
        <v>SE-001406444</v>
      </c>
      <c r="D372" s="1" t="s">
        <v>0</v>
      </c>
      <c r="E372" s="2">
        <v>0</v>
      </c>
      <c r="F372" s="2">
        <v>0</v>
      </c>
      <c r="G372" s="2">
        <v>0</v>
      </c>
      <c r="H372" s="1" t="s">
        <v>0</v>
      </c>
      <c r="I372" s="2">
        <v>0</v>
      </c>
      <c r="J372" s="1">
        <v>46078.390925925924</v>
      </c>
    </row>
    <row r="373" spans="1:10" x14ac:dyDescent="0.2">
      <c r="A373" s="4" t="s">
        <v>1</v>
      </c>
      <c r="B373" s="3" t="str">
        <f>HYPERLINK("https://otsuka-europe-crm.veevavault.com/ui/#object/approved_document__v/V5OZ025E82URE60", "SE_Stabilitet över tid 960mg_preapproved")</f>
        <v>SE_Stabilitet över tid 960mg_preapproved</v>
      </c>
      <c r="C373" s="3" t="str">
        <f>HYPERLINK("https://otsuka-europe-crm.veevavault.com/ui/#object/sent_email__v/VBL00000001G786", "SE-001406445")</f>
        <v>SE-001406445</v>
      </c>
      <c r="D373" s="1" t="s">
        <v>0</v>
      </c>
      <c r="E373" s="2">
        <v>0</v>
      </c>
      <c r="F373" s="2">
        <v>0</v>
      </c>
      <c r="G373" s="2">
        <v>0</v>
      </c>
      <c r="H373" s="1" t="s">
        <v>0</v>
      </c>
      <c r="I373" s="2">
        <v>0</v>
      </c>
      <c r="J373" s="1">
        <v>46078.390914351854</v>
      </c>
    </row>
    <row r="374" spans="1:10" x14ac:dyDescent="0.2">
      <c r="A374" s="4" t="s">
        <v>1</v>
      </c>
      <c r="B374" s="3" t="str">
        <f>HYPERLINK("https://otsuka-europe-crm.veevavault.com/ui/#object/approved_document__v/V5OZ025E82URE60", "SE_Stabilitet över tid 960mg_preapproved")</f>
        <v>SE_Stabilitet över tid 960mg_preapproved</v>
      </c>
      <c r="C374" s="3" t="str">
        <f>HYPERLINK("https://otsuka-europe-crm.veevavault.com/ui/#object/sent_email__v/VBL00000001G787", "SE-001406446")</f>
        <v>SE-001406446</v>
      </c>
      <c r="D374" s="1" t="s">
        <v>0</v>
      </c>
      <c r="E374" s="2">
        <v>0</v>
      </c>
      <c r="F374" s="2">
        <v>0</v>
      </c>
      <c r="G374" s="2">
        <v>0</v>
      </c>
      <c r="H374" s="1" t="s">
        <v>0</v>
      </c>
      <c r="I374" s="2">
        <v>0</v>
      </c>
      <c r="J374" s="1">
        <v>46078.390925925924</v>
      </c>
    </row>
    <row r="375" spans="1:10" x14ac:dyDescent="0.2">
      <c r="A375" s="4" t="s">
        <v>1</v>
      </c>
      <c r="B375" s="3" t="str">
        <f>HYPERLINK("https://otsuka-europe-crm.veevavault.com/ui/#object/approved_document__v/V5OZ025E82URE60", "SE_Stabilitet över tid 960mg_preapproved")</f>
        <v>SE_Stabilitet över tid 960mg_preapproved</v>
      </c>
      <c r="C375" s="3" t="str">
        <f>HYPERLINK("https://otsuka-europe-crm.veevavault.com/ui/#object/sent_email__v/VBL00000001G788", "SE-001406447")</f>
        <v>SE-001406447</v>
      </c>
      <c r="D375" s="1" t="s">
        <v>0</v>
      </c>
      <c r="E375" s="2">
        <v>0</v>
      </c>
      <c r="F375" s="2">
        <v>0</v>
      </c>
      <c r="G375" s="2">
        <v>0</v>
      </c>
      <c r="H375" s="1" t="s">
        <v>0</v>
      </c>
      <c r="I375" s="2">
        <v>0</v>
      </c>
      <c r="J375" s="1">
        <v>46078.390925925924</v>
      </c>
    </row>
    <row r="376" spans="1:10" x14ac:dyDescent="0.2">
      <c r="A376" s="4" t="s">
        <v>1</v>
      </c>
      <c r="B376" s="3" t="str">
        <f>HYPERLINK("https://otsuka-europe-crm.veevavault.com/ui/#object/approved_document__v/V5OZ025E82URE60", "SE_Stabilitet över tid 960mg_preapproved")</f>
        <v>SE_Stabilitet över tid 960mg_preapproved</v>
      </c>
      <c r="C376" s="3" t="str">
        <f>HYPERLINK("https://otsuka-europe-crm.veevavault.com/ui/#object/sent_email__v/VBL00000001G789", "SE-001406448")</f>
        <v>SE-001406448</v>
      </c>
      <c r="D376" s="1" t="s">
        <v>0</v>
      </c>
      <c r="E376" s="2">
        <v>0</v>
      </c>
      <c r="F376" s="2">
        <v>0</v>
      </c>
      <c r="G376" s="2">
        <v>0</v>
      </c>
      <c r="H376" s="1" t="s">
        <v>0</v>
      </c>
      <c r="I376" s="2">
        <v>0</v>
      </c>
      <c r="J376" s="1">
        <v>46078.390925925924</v>
      </c>
    </row>
    <row r="377" spans="1:10" x14ac:dyDescent="0.2">
      <c r="A377" s="4" t="s">
        <v>1</v>
      </c>
      <c r="B377" s="3" t="str">
        <f>HYPERLINK("https://otsuka-europe-crm.veevavault.com/ui/#object/approved_document__v/V5OZ025E82URE60", "SE_Stabilitet över tid 960mg_preapproved")</f>
        <v>SE_Stabilitet över tid 960mg_preapproved</v>
      </c>
      <c r="C377" s="3" t="str">
        <f>HYPERLINK("https://otsuka-europe-crm.veevavault.com/ui/#object/sent_email__v/VBL00000001G790", "SE-001406449")</f>
        <v>SE-001406449</v>
      </c>
      <c r="D377" s="1" t="s">
        <v>0</v>
      </c>
      <c r="E377" s="2">
        <v>0</v>
      </c>
      <c r="F377" s="2">
        <v>0</v>
      </c>
      <c r="G377" s="2">
        <v>0</v>
      </c>
      <c r="H377" s="1" t="s">
        <v>0</v>
      </c>
      <c r="I377" s="2">
        <v>0</v>
      </c>
      <c r="J377" s="1">
        <v>46078.390925925924</v>
      </c>
    </row>
    <row r="378" spans="1:10" x14ac:dyDescent="0.2">
      <c r="A378" s="4" t="s">
        <v>1</v>
      </c>
      <c r="B378" s="3" t="str">
        <f>HYPERLINK("https://otsuka-europe-crm.veevavault.com/ui/#object/approved_document__v/V5OZ025E82URE60", "SE_Stabilitet över tid 960mg_preapproved")</f>
        <v>SE_Stabilitet över tid 960mg_preapproved</v>
      </c>
      <c r="C378" s="3" t="str">
        <f>HYPERLINK("https://otsuka-europe-crm.veevavault.com/ui/#object/sent_email__v/VBL00000001G791", "SE-001406450")</f>
        <v>SE-001406450</v>
      </c>
      <c r="D378" s="1" t="s">
        <v>0</v>
      </c>
      <c r="E378" s="2">
        <v>0</v>
      </c>
      <c r="F378" s="2">
        <v>0</v>
      </c>
      <c r="G378" s="2">
        <v>0</v>
      </c>
      <c r="H378" s="1" t="s">
        <v>0</v>
      </c>
      <c r="I378" s="2">
        <v>0</v>
      </c>
      <c r="J378" s="1">
        <v>46078.390925925924</v>
      </c>
    </row>
    <row r="379" spans="1:10" x14ac:dyDescent="0.2">
      <c r="A379" s="4" t="s">
        <v>1</v>
      </c>
      <c r="B379" s="3" t="str">
        <f>HYPERLINK("https://otsuka-europe-crm.veevavault.com/ui/#object/approved_document__v/V5OZ025E82URE60", "SE_Stabilitet över tid 960mg_preapproved")</f>
        <v>SE_Stabilitet över tid 960mg_preapproved</v>
      </c>
      <c r="C379" s="3" t="str">
        <f>HYPERLINK("https://otsuka-europe-crm.veevavault.com/ui/#object/sent_email__v/VBL00000001G792", "SE-001406451")</f>
        <v>SE-001406451</v>
      </c>
      <c r="D379" s="1" t="s">
        <v>0</v>
      </c>
      <c r="E379" s="2">
        <v>0</v>
      </c>
      <c r="F379" s="2">
        <v>0</v>
      </c>
      <c r="G379" s="2">
        <v>0</v>
      </c>
      <c r="H379" s="1" t="s">
        <v>0</v>
      </c>
      <c r="I379" s="2">
        <v>0</v>
      </c>
      <c r="J379" s="1">
        <v>46078.390925925924</v>
      </c>
    </row>
    <row r="380" spans="1:10" x14ac:dyDescent="0.2">
      <c r="A380" s="4" t="s">
        <v>1</v>
      </c>
      <c r="B380" s="3" t="str">
        <f>HYPERLINK("https://otsuka-europe-crm.veevavault.com/ui/#object/approved_document__v/V5OZ025E82URE60", "SE_Stabilitet över tid 960mg_preapproved")</f>
        <v>SE_Stabilitet över tid 960mg_preapproved</v>
      </c>
      <c r="C380" s="3" t="str">
        <f>HYPERLINK("https://otsuka-europe-crm.veevavault.com/ui/#object/sent_email__v/VBL00000001G793", "SE-001406452")</f>
        <v>SE-001406452</v>
      </c>
      <c r="D380" s="1" t="s">
        <v>0</v>
      </c>
      <c r="E380" s="2">
        <v>0</v>
      </c>
      <c r="F380" s="2">
        <v>0</v>
      </c>
      <c r="G380" s="2">
        <v>0</v>
      </c>
      <c r="H380" s="1" t="s">
        <v>0</v>
      </c>
      <c r="I380" s="2">
        <v>0</v>
      </c>
      <c r="J380" s="1">
        <v>46078.390925925924</v>
      </c>
    </row>
    <row r="381" spans="1:10" x14ac:dyDescent="0.2">
      <c r="A381" s="4" t="s">
        <v>1</v>
      </c>
      <c r="B381" s="3" t="str">
        <f>HYPERLINK("https://otsuka-europe-crm.veevavault.com/ui/#object/approved_document__v/V5OZ025E82URE60", "SE_Stabilitet över tid 960mg_preapproved")</f>
        <v>SE_Stabilitet över tid 960mg_preapproved</v>
      </c>
      <c r="C381" s="3" t="str">
        <f>HYPERLINK("https://otsuka-europe-crm.veevavault.com/ui/#object/sent_email__v/VBL00000001G794", "SE-001406453")</f>
        <v>SE-001406453</v>
      </c>
      <c r="D381" s="1" t="s">
        <v>0</v>
      </c>
      <c r="E381" s="2">
        <v>0</v>
      </c>
      <c r="F381" s="2">
        <v>0</v>
      </c>
      <c r="G381" s="2">
        <v>0</v>
      </c>
      <c r="H381" s="1" t="s">
        <v>0</v>
      </c>
      <c r="I381" s="2">
        <v>0</v>
      </c>
      <c r="J381" s="1">
        <v>46078.390925925924</v>
      </c>
    </row>
    <row r="382" spans="1:10" x14ac:dyDescent="0.2">
      <c r="A382" s="4" t="s">
        <v>1</v>
      </c>
      <c r="B382" s="3" t="str">
        <f>HYPERLINK("https://otsuka-europe-crm.veevavault.com/ui/#object/approved_document__v/V5OZ025E82URE60", "SE_Stabilitet över tid 960mg_preapproved")</f>
        <v>SE_Stabilitet över tid 960mg_preapproved</v>
      </c>
      <c r="C382" s="3" t="str">
        <f>HYPERLINK("https://otsuka-europe-crm.veevavault.com/ui/#object/sent_email__v/VBL00000001G795", "SE-001406454")</f>
        <v>SE-001406454</v>
      </c>
      <c r="D382" s="1" t="s">
        <v>0</v>
      </c>
      <c r="E382" s="2">
        <v>0</v>
      </c>
      <c r="F382" s="2">
        <v>0</v>
      </c>
      <c r="G382" s="2">
        <v>0</v>
      </c>
      <c r="H382" s="1" t="s">
        <v>0</v>
      </c>
      <c r="I382" s="2">
        <v>0</v>
      </c>
      <c r="J382" s="1">
        <v>46078.390925925924</v>
      </c>
    </row>
    <row r="383" spans="1:10" x14ac:dyDescent="0.2">
      <c r="A383" s="4" t="s">
        <v>1</v>
      </c>
      <c r="B383" s="3" t="str">
        <f>HYPERLINK("https://otsuka-europe-crm.veevavault.com/ui/#object/approved_document__v/V5OZ025E82URE60", "SE_Stabilitet över tid 960mg_preapproved")</f>
        <v>SE_Stabilitet över tid 960mg_preapproved</v>
      </c>
      <c r="C383" s="3" t="str">
        <f>HYPERLINK("https://otsuka-europe-crm.veevavault.com/ui/#object/sent_email__v/VBL00000001G796", "SE-001406455")</f>
        <v>SE-001406455</v>
      </c>
      <c r="D383" s="1" t="s">
        <v>0</v>
      </c>
      <c r="E383" s="2">
        <v>0</v>
      </c>
      <c r="F383" s="2">
        <v>0</v>
      </c>
      <c r="G383" s="2">
        <v>0</v>
      </c>
      <c r="H383" s="1" t="s">
        <v>0</v>
      </c>
      <c r="I383" s="2">
        <v>0</v>
      </c>
      <c r="J383" s="1">
        <v>46078.390925925924</v>
      </c>
    </row>
    <row r="384" spans="1:10" x14ac:dyDescent="0.2">
      <c r="A384" s="4" t="s">
        <v>1</v>
      </c>
      <c r="B384" s="3" t="str">
        <f>HYPERLINK("https://otsuka-europe-crm.veevavault.com/ui/#object/approved_document__v/V5OZ025E82URE60", "SE_Stabilitet över tid 960mg_preapproved")</f>
        <v>SE_Stabilitet över tid 960mg_preapproved</v>
      </c>
      <c r="C384" s="3" t="str">
        <f>HYPERLINK("https://otsuka-europe-crm.veevavault.com/ui/#object/sent_email__v/VBL00000001G797", "SE-001406456")</f>
        <v>SE-001406456</v>
      </c>
      <c r="D384" s="1" t="s">
        <v>0</v>
      </c>
      <c r="E384" s="2">
        <v>0</v>
      </c>
      <c r="F384" s="2">
        <v>0</v>
      </c>
      <c r="G384" s="2">
        <v>0</v>
      </c>
      <c r="H384" s="1" t="s">
        <v>0</v>
      </c>
      <c r="I384" s="2">
        <v>0</v>
      </c>
      <c r="J384" s="1">
        <v>46078.390925925924</v>
      </c>
    </row>
    <row r="385" spans="1:10" x14ac:dyDescent="0.2">
      <c r="A385" s="4" t="s">
        <v>1</v>
      </c>
      <c r="B385" s="3" t="str">
        <f>HYPERLINK("https://otsuka-europe-crm.veevavault.com/ui/#object/approved_document__v/V5OZ025E82URE60", "SE_Stabilitet över tid 960mg_preapproved")</f>
        <v>SE_Stabilitet över tid 960mg_preapproved</v>
      </c>
      <c r="C385" s="3" t="str">
        <f>HYPERLINK("https://otsuka-europe-crm.veevavault.com/ui/#object/sent_email__v/VBL00000001G798", "SE-001406457")</f>
        <v>SE-001406457</v>
      </c>
      <c r="D385" s="1" t="s">
        <v>0</v>
      </c>
      <c r="E385" s="2">
        <v>0</v>
      </c>
      <c r="F385" s="2">
        <v>0</v>
      </c>
      <c r="G385" s="2">
        <v>0</v>
      </c>
      <c r="H385" s="1" t="s">
        <v>0</v>
      </c>
      <c r="I385" s="2">
        <v>0</v>
      </c>
      <c r="J385" s="1">
        <v>46078.3909375</v>
      </c>
    </row>
    <row r="386" spans="1:10" x14ac:dyDescent="0.2">
      <c r="A386" s="4" t="s">
        <v>1</v>
      </c>
      <c r="B386" s="3" t="str">
        <f>HYPERLINK("https://otsuka-europe-crm.veevavault.com/ui/#object/approved_document__v/V5OZ025E82URE60", "SE_Stabilitet över tid 960mg_preapproved")</f>
        <v>SE_Stabilitet över tid 960mg_preapproved</v>
      </c>
      <c r="C386" s="3" t="str">
        <f>HYPERLINK("https://otsuka-europe-crm.veevavault.com/ui/#object/sent_email__v/VBL00000001G799", "SE-001406458")</f>
        <v>SE-001406458</v>
      </c>
      <c r="D386" s="1" t="s">
        <v>0</v>
      </c>
      <c r="E386" s="2">
        <v>0</v>
      </c>
      <c r="F386" s="2">
        <v>0</v>
      </c>
      <c r="G386" s="2">
        <v>0</v>
      </c>
      <c r="H386" s="1" t="s">
        <v>0</v>
      </c>
      <c r="I386" s="2">
        <v>0</v>
      </c>
      <c r="J386" s="1">
        <v>46078.3909375</v>
      </c>
    </row>
    <row r="387" spans="1:10" x14ac:dyDescent="0.2">
      <c r="A387" s="4" t="s">
        <v>1</v>
      </c>
      <c r="B387" s="3" t="str">
        <f>HYPERLINK("https://otsuka-europe-crm.veevavault.com/ui/#object/approved_document__v/V5OZ025E82URE60", "SE_Stabilitet över tid 960mg_preapproved")</f>
        <v>SE_Stabilitet över tid 960mg_preapproved</v>
      </c>
      <c r="C387" s="3" t="str">
        <f>HYPERLINK("https://otsuka-europe-crm.veevavault.com/ui/#object/sent_email__v/VBL00000001G800", "SE-001406459")</f>
        <v>SE-001406459</v>
      </c>
      <c r="D387" s="1" t="s">
        <v>0</v>
      </c>
      <c r="E387" s="2">
        <v>0</v>
      </c>
      <c r="F387" s="2">
        <v>0</v>
      </c>
      <c r="G387" s="2">
        <v>0</v>
      </c>
      <c r="H387" s="1" t="s">
        <v>0</v>
      </c>
      <c r="I387" s="2">
        <v>0</v>
      </c>
      <c r="J387" s="1">
        <v>46078.3909375</v>
      </c>
    </row>
    <row r="388" spans="1:10" x14ac:dyDescent="0.2">
      <c r="A388" s="4" t="s">
        <v>1</v>
      </c>
      <c r="B388" s="3" t="str">
        <f>HYPERLINK("https://otsuka-europe-crm.veevavault.com/ui/#object/approved_document__v/V5OZ025E82URE60", "SE_Stabilitet över tid 960mg_preapproved")</f>
        <v>SE_Stabilitet över tid 960mg_preapproved</v>
      </c>
      <c r="C388" s="3" t="str">
        <f>HYPERLINK("https://otsuka-europe-crm.veevavault.com/ui/#object/sent_email__v/VBL00000001G801", "SE-001406460")</f>
        <v>SE-001406460</v>
      </c>
      <c r="D388" s="1" t="s">
        <v>0</v>
      </c>
      <c r="E388" s="2">
        <v>0</v>
      </c>
      <c r="F388" s="2">
        <v>0</v>
      </c>
      <c r="G388" s="2">
        <v>0</v>
      </c>
      <c r="H388" s="1" t="s">
        <v>0</v>
      </c>
      <c r="I388" s="2">
        <v>0</v>
      </c>
      <c r="J388" s="1">
        <v>46078.3909375</v>
      </c>
    </row>
    <row r="389" spans="1:10" x14ac:dyDescent="0.2">
      <c r="A389" s="4" t="s">
        <v>1</v>
      </c>
      <c r="B389" s="3" t="str">
        <f>HYPERLINK("https://otsuka-europe-crm.veevavault.com/ui/#object/approved_document__v/V5OZ025E82URE60", "SE_Stabilitet över tid 960mg_preapproved")</f>
        <v>SE_Stabilitet över tid 960mg_preapproved</v>
      </c>
      <c r="C389" s="3" t="str">
        <f>HYPERLINK("https://otsuka-europe-crm.veevavault.com/ui/#object/sent_email__v/VBL00000001G802", "SE-001406461")</f>
        <v>SE-001406461</v>
      </c>
      <c r="D389" s="1" t="s">
        <v>0</v>
      </c>
      <c r="E389" s="2">
        <v>0</v>
      </c>
      <c r="F389" s="2">
        <v>0</v>
      </c>
      <c r="G389" s="2">
        <v>0</v>
      </c>
      <c r="H389" s="1" t="s">
        <v>0</v>
      </c>
      <c r="I389" s="2">
        <v>0</v>
      </c>
      <c r="J389" s="1">
        <v>46078.3909375</v>
      </c>
    </row>
    <row r="390" spans="1:10" x14ac:dyDescent="0.2">
      <c r="A390" s="4" t="s">
        <v>1</v>
      </c>
      <c r="B390" s="3" t="str">
        <f>HYPERLINK("https://otsuka-europe-crm.veevavault.com/ui/#object/approved_document__v/V5OZ025E82URE60", "SE_Stabilitet över tid 960mg_preapproved")</f>
        <v>SE_Stabilitet över tid 960mg_preapproved</v>
      </c>
      <c r="C390" s="3" t="str">
        <f>HYPERLINK("https://otsuka-europe-crm.veevavault.com/ui/#object/sent_email__v/VBL00000001G803", "SE-001406462")</f>
        <v>SE-001406462</v>
      </c>
      <c r="D390" s="1" t="s">
        <v>0</v>
      </c>
      <c r="E390" s="2">
        <v>0</v>
      </c>
      <c r="F390" s="2">
        <v>0</v>
      </c>
      <c r="G390" s="2">
        <v>0</v>
      </c>
      <c r="H390" s="1" t="s">
        <v>0</v>
      </c>
      <c r="I390" s="2">
        <v>0</v>
      </c>
      <c r="J390" s="1">
        <v>46078.3909375</v>
      </c>
    </row>
    <row r="391" spans="1:10" x14ac:dyDescent="0.2">
      <c r="A391" s="4" t="s">
        <v>1</v>
      </c>
      <c r="B391" s="3" t="str">
        <f>HYPERLINK("https://otsuka-europe-crm.veevavault.com/ui/#object/approved_document__v/V5OZ025E82URE60", "SE_Stabilitet över tid 960mg_preapproved")</f>
        <v>SE_Stabilitet över tid 960mg_preapproved</v>
      </c>
      <c r="C391" s="3" t="str">
        <f>HYPERLINK("https://otsuka-europe-crm.veevavault.com/ui/#object/sent_email__v/VBL00000001G804", "SE-001406463")</f>
        <v>SE-001406463</v>
      </c>
      <c r="D391" s="1" t="s">
        <v>0</v>
      </c>
      <c r="E391" s="2">
        <v>0</v>
      </c>
      <c r="F391" s="2">
        <v>0</v>
      </c>
      <c r="G391" s="2">
        <v>0</v>
      </c>
      <c r="H391" s="1" t="s">
        <v>0</v>
      </c>
      <c r="I391" s="2">
        <v>0</v>
      </c>
      <c r="J391" s="1">
        <v>46078.3909375</v>
      </c>
    </row>
    <row r="392" spans="1:10" x14ac:dyDescent="0.2">
      <c r="A392" s="4" t="s">
        <v>1</v>
      </c>
      <c r="B392" s="3" t="str">
        <f>HYPERLINK("https://otsuka-europe-crm.veevavault.com/ui/#object/approved_document__v/V5OZ025E82URE60", "SE_Stabilitet över tid 960mg_preapproved")</f>
        <v>SE_Stabilitet över tid 960mg_preapproved</v>
      </c>
      <c r="C392" s="3" t="str">
        <f>HYPERLINK("https://otsuka-europe-crm.veevavault.com/ui/#object/sent_email__v/VBL00000001G805", "SE-001406464")</f>
        <v>SE-001406464</v>
      </c>
      <c r="D392" s="1" t="s">
        <v>0</v>
      </c>
      <c r="E392" s="2">
        <v>0</v>
      </c>
      <c r="F392" s="2">
        <v>0</v>
      </c>
      <c r="G392" s="2">
        <v>0</v>
      </c>
      <c r="H392" s="1" t="s">
        <v>0</v>
      </c>
      <c r="I392" s="2">
        <v>0</v>
      </c>
      <c r="J392" s="1">
        <v>46078.3909375</v>
      </c>
    </row>
    <row r="393" spans="1:10" x14ac:dyDescent="0.2">
      <c r="A393" s="4" t="s">
        <v>1</v>
      </c>
      <c r="B393" s="3" t="str">
        <f>HYPERLINK("https://otsuka-europe-crm.veevavault.com/ui/#object/approved_document__v/V5OZ025E82URE60", "SE_Stabilitet över tid 960mg_preapproved")</f>
        <v>SE_Stabilitet över tid 960mg_preapproved</v>
      </c>
      <c r="C393" s="3" t="str">
        <f>HYPERLINK("https://otsuka-europe-crm.veevavault.com/ui/#object/sent_email__v/VBL00000001G806", "SE-001406465")</f>
        <v>SE-001406465</v>
      </c>
      <c r="D393" s="1" t="s">
        <v>0</v>
      </c>
      <c r="E393" s="2">
        <v>0</v>
      </c>
      <c r="F393" s="2">
        <v>0</v>
      </c>
      <c r="G393" s="2">
        <v>0</v>
      </c>
      <c r="H393" s="1" t="s">
        <v>0</v>
      </c>
      <c r="I393" s="2">
        <v>0</v>
      </c>
      <c r="J393" s="1">
        <v>46078.390949074077</v>
      </c>
    </row>
    <row r="394" spans="1:10" x14ac:dyDescent="0.2">
      <c r="A394" s="4" t="s">
        <v>1</v>
      </c>
      <c r="B394" s="3" t="str">
        <f>HYPERLINK("https://otsuka-europe-crm.veevavault.com/ui/#object/approved_document__v/V5OZ025E82URE60", "SE_Stabilitet över tid 960mg_preapproved")</f>
        <v>SE_Stabilitet över tid 960mg_preapproved</v>
      </c>
      <c r="C394" s="3" t="str">
        <f>HYPERLINK("https://otsuka-europe-crm.veevavault.com/ui/#object/sent_email__v/VBL00000001G807", "SE-001406466")</f>
        <v>SE-001406466</v>
      </c>
      <c r="D394" s="1" t="s">
        <v>0</v>
      </c>
      <c r="E394" s="2">
        <v>0</v>
      </c>
      <c r="F394" s="2">
        <v>0</v>
      </c>
      <c r="G394" s="2">
        <v>0</v>
      </c>
      <c r="H394" s="1" t="s">
        <v>0</v>
      </c>
      <c r="I394" s="2">
        <v>0</v>
      </c>
      <c r="J394" s="1">
        <v>46078.390949074077</v>
      </c>
    </row>
    <row r="395" spans="1:10" x14ac:dyDescent="0.2">
      <c r="A395" s="4" t="s">
        <v>1</v>
      </c>
      <c r="B395" s="3" t="str">
        <f>HYPERLINK("https://otsuka-europe-crm.veevavault.com/ui/#object/approved_document__v/V5OZ025E82URE60", "SE_Stabilitet över tid 960mg_preapproved")</f>
        <v>SE_Stabilitet över tid 960mg_preapproved</v>
      </c>
      <c r="C395" s="3" t="str">
        <f>HYPERLINK("https://otsuka-europe-crm.veevavault.com/ui/#object/sent_email__v/VBL00000001G808", "SE-001406467")</f>
        <v>SE-001406467</v>
      </c>
      <c r="D395" s="1" t="s">
        <v>0</v>
      </c>
      <c r="E395" s="2">
        <v>0</v>
      </c>
      <c r="F395" s="2">
        <v>0</v>
      </c>
      <c r="G395" s="2">
        <v>0</v>
      </c>
      <c r="H395" s="1" t="s">
        <v>0</v>
      </c>
      <c r="I395" s="2">
        <v>0</v>
      </c>
      <c r="J395" s="1">
        <v>46078.390949074077</v>
      </c>
    </row>
    <row r="396" spans="1:10" x14ac:dyDescent="0.2">
      <c r="A396" s="4" t="s">
        <v>1</v>
      </c>
      <c r="B396" s="3" t="str">
        <f>HYPERLINK("https://otsuka-europe-crm.veevavault.com/ui/#object/approved_document__v/V5OZ025E82URE60", "SE_Stabilitet över tid 960mg_preapproved")</f>
        <v>SE_Stabilitet över tid 960mg_preapproved</v>
      </c>
      <c r="C396" s="3" t="str">
        <f>HYPERLINK("https://otsuka-europe-crm.veevavault.com/ui/#object/sent_email__v/VBL00000001G809", "SE-001406472")</f>
        <v>SE-001406472</v>
      </c>
      <c r="D396" s="1" t="s">
        <v>0</v>
      </c>
      <c r="E396" s="2">
        <v>0</v>
      </c>
      <c r="F396" s="2">
        <v>0</v>
      </c>
      <c r="G396" s="2">
        <v>0</v>
      </c>
      <c r="H396" s="1" t="s">
        <v>0</v>
      </c>
      <c r="I396" s="2">
        <v>0</v>
      </c>
      <c r="J396" s="1">
        <v>46078.39472222222</v>
      </c>
    </row>
    <row r="397" spans="1:10" x14ac:dyDescent="0.2">
      <c r="A397" s="4" t="s">
        <v>1</v>
      </c>
      <c r="B397" s="3" t="str">
        <f>HYPERLINK("https://otsuka-europe-crm.veevavault.com/ui/#object/approved_document__v/V5OZ025E82URE60", "SE_Stabilitet över tid 960mg_preapproved")</f>
        <v>SE_Stabilitet över tid 960mg_preapproved</v>
      </c>
      <c r="C397" s="3" t="str">
        <f>HYPERLINK("https://otsuka-europe-crm.veevavault.com/ui/#object/sent_email__v/VBL00000001G810", "SE-001406473")</f>
        <v>SE-001406473</v>
      </c>
      <c r="D397" s="1" t="s">
        <v>0</v>
      </c>
      <c r="E397" s="2">
        <v>0</v>
      </c>
      <c r="F397" s="2">
        <v>0</v>
      </c>
      <c r="G397" s="2">
        <v>0</v>
      </c>
      <c r="H397" s="1" t="s">
        <v>0</v>
      </c>
      <c r="I397" s="2">
        <v>0</v>
      </c>
      <c r="J397" s="1">
        <v>46078.394756944443</v>
      </c>
    </row>
    <row r="398" spans="1:10" x14ac:dyDescent="0.2">
      <c r="A398" s="4" t="s">
        <v>1</v>
      </c>
      <c r="B398" s="3" t="str">
        <f>HYPERLINK("https://otsuka-europe-crm.veevavault.com/ui/#object/approved_document__v/V5OZ025E82URE60", "SE_Stabilitet över tid 960mg_preapproved")</f>
        <v>SE_Stabilitet över tid 960mg_preapproved</v>
      </c>
      <c r="C398" s="3" t="str">
        <f>HYPERLINK("https://otsuka-europe-crm.veevavault.com/ui/#object/sent_email__v/VBL00000001G811", "SE-001406474")</f>
        <v>SE-001406474</v>
      </c>
      <c r="D398" s="1" t="s">
        <v>0</v>
      </c>
      <c r="E398" s="2">
        <v>0</v>
      </c>
      <c r="F398" s="2">
        <v>0</v>
      </c>
      <c r="G398" s="2">
        <v>0</v>
      </c>
      <c r="H398" s="1" t="s">
        <v>0</v>
      </c>
      <c r="I398" s="2">
        <v>0</v>
      </c>
      <c r="J398" s="1">
        <v>46078.394756944443</v>
      </c>
    </row>
    <row r="399" spans="1:10" x14ac:dyDescent="0.2">
      <c r="A399" s="4" t="s">
        <v>1</v>
      </c>
      <c r="B399" s="3" t="str">
        <f>HYPERLINK("https://otsuka-europe-crm.veevavault.com/ui/#object/approved_document__v/V5OZ025E82URE60", "SE_Stabilitet över tid 960mg_preapproved")</f>
        <v>SE_Stabilitet över tid 960mg_preapproved</v>
      </c>
      <c r="C399" s="3" t="str">
        <f>HYPERLINK("https://otsuka-europe-crm.veevavault.com/ui/#object/sent_email__v/VBL00000001G812", "SE-001406475")</f>
        <v>SE-001406475</v>
      </c>
      <c r="D399" s="1" t="s">
        <v>0</v>
      </c>
      <c r="E399" s="2">
        <v>0</v>
      </c>
      <c r="F399" s="2">
        <v>0</v>
      </c>
      <c r="G399" s="2">
        <v>0</v>
      </c>
      <c r="H399" s="1" t="s">
        <v>0</v>
      </c>
      <c r="I399" s="2">
        <v>0</v>
      </c>
      <c r="J399" s="1">
        <v>46078.394756944443</v>
      </c>
    </row>
    <row r="400" spans="1:10" x14ac:dyDescent="0.2">
      <c r="A400" s="4" t="s">
        <v>1</v>
      </c>
      <c r="B400" s="3" t="str">
        <f>HYPERLINK("https://otsuka-europe-crm.veevavault.com/ui/#object/approved_document__v/V5OZ025E82URE60", "SE_Stabilitet över tid 960mg_preapproved")</f>
        <v>SE_Stabilitet över tid 960mg_preapproved</v>
      </c>
      <c r="C400" s="3" t="str">
        <f>HYPERLINK("https://otsuka-europe-crm.veevavault.com/ui/#object/sent_email__v/VBL00000001G813", "SE-001406476")</f>
        <v>SE-001406476</v>
      </c>
      <c r="D400" s="1" t="s">
        <v>0</v>
      </c>
      <c r="E400" s="2">
        <v>0</v>
      </c>
      <c r="F400" s="2">
        <v>0</v>
      </c>
      <c r="G400" s="2">
        <v>0</v>
      </c>
      <c r="H400" s="1" t="s">
        <v>0</v>
      </c>
      <c r="I400" s="2">
        <v>0</v>
      </c>
      <c r="J400" s="1">
        <v>46078.394768518519</v>
      </c>
    </row>
    <row r="401" spans="1:10" x14ac:dyDescent="0.2">
      <c r="A401" s="4" t="s">
        <v>1</v>
      </c>
      <c r="B401" s="3" t="str">
        <f>HYPERLINK("https://otsuka-europe-crm.veevavault.com/ui/#object/approved_document__v/V5OZ025E82URE60", "SE_Stabilitet över tid 960mg_preapproved")</f>
        <v>SE_Stabilitet över tid 960mg_preapproved</v>
      </c>
      <c r="C401" s="3" t="str">
        <f>HYPERLINK("https://otsuka-europe-crm.veevavault.com/ui/#object/sent_email__v/VBL00000001G814", "SE-001406477")</f>
        <v>SE-001406477</v>
      </c>
      <c r="D401" s="1" t="s">
        <v>0</v>
      </c>
      <c r="E401" s="2">
        <v>0</v>
      </c>
      <c r="F401" s="2">
        <v>0</v>
      </c>
      <c r="G401" s="2">
        <v>0</v>
      </c>
      <c r="H401" s="1" t="s">
        <v>0</v>
      </c>
      <c r="I401" s="2">
        <v>0</v>
      </c>
      <c r="J401" s="1">
        <v>46078.394768518519</v>
      </c>
    </row>
    <row r="402" spans="1:10" x14ac:dyDescent="0.2">
      <c r="A402" s="4" t="s">
        <v>1</v>
      </c>
      <c r="B402" s="3" t="str">
        <f>HYPERLINK("https://otsuka-europe-crm.veevavault.com/ui/#object/approved_document__v/V5OZ025E82URE60", "SE_Stabilitet över tid 960mg_preapproved")</f>
        <v>SE_Stabilitet över tid 960mg_preapproved</v>
      </c>
      <c r="C402" s="3" t="str">
        <f>HYPERLINK("https://otsuka-europe-crm.veevavault.com/ui/#object/sent_email__v/VBL00000001G815", "SE-001406478")</f>
        <v>SE-001406478</v>
      </c>
      <c r="D402" s="1" t="s">
        <v>0</v>
      </c>
      <c r="E402" s="2">
        <v>0</v>
      </c>
      <c r="F402" s="2">
        <v>0</v>
      </c>
      <c r="G402" s="2">
        <v>0</v>
      </c>
      <c r="H402" s="1" t="s">
        <v>0</v>
      </c>
      <c r="I402" s="2">
        <v>0</v>
      </c>
      <c r="J402" s="1">
        <v>46078.394768518519</v>
      </c>
    </row>
    <row r="403" spans="1:10" x14ac:dyDescent="0.2">
      <c r="A403" s="4" t="s">
        <v>1</v>
      </c>
      <c r="B403" s="3" t="str">
        <f>HYPERLINK("https://otsuka-europe-crm.veevavault.com/ui/#object/approved_document__v/V5OZ025E82URE60", "SE_Stabilitet över tid 960mg_preapproved")</f>
        <v>SE_Stabilitet över tid 960mg_preapproved</v>
      </c>
      <c r="C403" s="3" t="str">
        <f>HYPERLINK("https://otsuka-europe-crm.veevavault.com/ui/#object/sent_email__v/VBL00000001G816", "SE-001406479")</f>
        <v>SE-001406479</v>
      </c>
      <c r="D403" s="1" t="s">
        <v>0</v>
      </c>
      <c r="E403" s="2">
        <v>0</v>
      </c>
      <c r="F403" s="2">
        <v>0</v>
      </c>
      <c r="G403" s="2">
        <v>0</v>
      </c>
      <c r="H403" s="1" t="s">
        <v>0</v>
      </c>
      <c r="I403" s="2">
        <v>0</v>
      </c>
      <c r="J403" s="1">
        <v>46078.394768518519</v>
      </c>
    </row>
    <row r="404" spans="1:10" x14ac:dyDescent="0.2">
      <c r="A404" s="4" t="s">
        <v>1</v>
      </c>
      <c r="B404" s="3" t="str">
        <f>HYPERLINK("https://otsuka-europe-crm.veevavault.com/ui/#object/approved_document__v/V5OZ025E82URE60", "SE_Stabilitet över tid 960mg_preapproved")</f>
        <v>SE_Stabilitet över tid 960mg_preapproved</v>
      </c>
      <c r="C404" s="3" t="str">
        <f>HYPERLINK("https://otsuka-europe-crm.veevavault.com/ui/#object/sent_email__v/VBL00000001G817", "SE-001406480")</f>
        <v>SE-001406480</v>
      </c>
      <c r="D404" s="1" t="s">
        <v>0</v>
      </c>
      <c r="E404" s="2">
        <v>0</v>
      </c>
      <c r="F404" s="2">
        <v>0</v>
      </c>
      <c r="G404" s="2">
        <v>0</v>
      </c>
      <c r="H404" s="1" t="s">
        <v>0</v>
      </c>
      <c r="I404" s="2">
        <v>0</v>
      </c>
      <c r="J404" s="1">
        <v>46078.394768518519</v>
      </c>
    </row>
    <row r="405" spans="1:10" x14ac:dyDescent="0.2">
      <c r="A405" s="4" t="s">
        <v>1</v>
      </c>
      <c r="B405" s="3" t="str">
        <f>HYPERLINK("https://otsuka-europe-crm.veevavault.com/ui/#object/approved_document__v/V5OZ025E82URE60", "SE_Stabilitet över tid 960mg_preapproved")</f>
        <v>SE_Stabilitet över tid 960mg_preapproved</v>
      </c>
      <c r="C405" s="3" t="str">
        <f>HYPERLINK("https://otsuka-europe-crm.veevavault.com/ui/#object/sent_email__v/VBL00000001G818", "SE-001406481")</f>
        <v>SE-001406481</v>
      </c>
      <c r="D405" s="1" t="s">
        <v>0</v>
      </c>
      <c r="E405" s="2">
        <v>0</v>
      </c>
      <c r="F405" s="2">
        <v>0</v>
      </c>
      <c r="G405" s="2">
        <v>0</v>
      </c>
      <c r="H405" s="1" t="s">
        <v>0</v>
      </c>
      <c r="I405" s="2">
        <v>0</v>
      </c>
      <c r="J405" s="1">
        <v>46078.394768518519</v>
      </c>
    </row>
    <row r="406" spans="1:10" x14ac:dyDescent="0.2">
      <c r="A406" s="4" t="s">
        <v>1</v>
      </c>
      <c r="B406" s="3" t="str">
        <f>HYPERLINK("https://otsuka-europe-crm.veevavault.com/ui/#object/approved_document__v/V5OZ025E82URE60", "SE_Stabilitet över tid 960mg_preapproved")</f>
        <v>SE_Stabilitet över tid 960mg_preapproved</v>
      </c>
      <c r="C406" s="3" t="str">
        <f>HYPERLINK("https://otsuka-europe-crm.veevavault.com/ui/#object/sent_email__v/VBL00000001G819", "SE-001406482")</f>
        <v>SE-001406482</v>
      </c>
      <c r="D406" s="1" t="s">
        <v>0</v>
      </c>
      <c r="E406" s="2">
        <v>0</v>
      </c>
      <c r="F406" s="2">
        <v>0</v>
      </c>
      <c r="G406" s="2">
        <v>0</v>
      </c>
      <c r="H406" s="1" t="s">
        <v>0</v>
      </c>
      <c r="I406" s="2">
        <v>0</v>
      </c>
      <c r="J406" s="1">
        <v>46078.394768518519</v>
      </c>
    </row>
    <row r="407" spans="1:10" x14ac:dyDescent="0.2">
      <c r="A407" s="4" t="s">
        <v>1</v>
      </c>
      <c r="B407" s="3" t="str">
        <f>HYPERLINK("https://otsuka-europe-crm.veevavault.com/ui/#object/approved_document__v/V5OZ025E82URE60", "SE_Stabilitet över tid 960mg_preapproved")</f>
        <v>SE_Stabilitet över tid 960mg_preapproved</v>
      </c>
      <c r="C407" s="3" t="str">
        <f>HYPERLINK("https://otsuka-europe-crm.veevavault.com/ui/#object/sent_email__v/VBL00000001G820", "SE-001406483")</f>
        <v>SE-001406483</v>
      </c>
      <c r="D407" s="1" t="s">
        <v>0</v>
      </c>
      <c r="E407" s="2">
        <v>0</v>
      </c>
      <c r="F407" s="2">
        <v>0</v>
      </c>
      <c r="G407" s="2">
        <v>0</v>
      </c>
      <c r="H407" s="1" t="s">
        <v>0</v>
      </c>
      <c r="I407" s="2">
        <v>0</v>
      </c>
      <c r="J407" s="1">
        <v>46078.394780092596</v>
      </c>
    </row>
    <row r="408" spans="1:10" x14ac:dyDescent="0.2">
      <c r="A408" s="4" t="s">
        <v>1</v>
      </c>
      <c r="B408" s="3" t="str">
        <f>HYPERLINK("https://otsuka-europe-crm.veevavault.com/ui/#object/approved_document__v/V5OZ025E82URE60", "SE_Stabilitet över tid 960mg_preapproved")</f>
        <v>SE_Stabilitet över tid 960mg_preapproved</v>
      </c>
      <c r="C408" s="3" t="str">
        <f>HYPERLINK("https://otsuka-europe-crm.veevavault.com/ui/#object/sent_email__v/VBL00000001G821", "SE-001406484")</f>
        <v>SE-001406484</v>
      </c>
      <c r="D408" s="1" t="s">
        <v>0</v>
      </c>
      <c r="E408" s="2">
        <v>0</v>
      </c>
      <c r="F408" s="2">
        <v>0</v>
      </c>
      <c r="G408" s="2">
        <v>0</v>
      </c>
      <c r="H408" s="1" t="s">
        <v>0</v>
      </c>
      <c r="I408" s="2">
        <v>0</v>
      </c>
      <c r="J408" s="1">
        <v>46078.394780092596</v>
      </c>
    </row>
    <row r="409" spans="1:10" x14ac:dyDescent="0.2">
      <c r="A409" s="4" t="s">
        <v>1</v>
      </c>
      <c r="B409" s="3" t="str">
        <f>HYPERLINK("https://otsuka-europe-crm.veevavault.com/ui/#object/approved_document__v/V5OZ025E82URE60", "SE_Stabilitet över tid 960mg_preapproved")</f>
        <v>SE_Stabilitet över tid 960mg_preapproved</v>
      </c>
      <c r="C409" s="3" t="str">
        <f>HYPERLINK("https://otsuka-europe-crm.veevavault.com/ui/#object/sent_email__v/VBL00000001G822", "SE-001406485")</f>
        <v>SE-001406485</v>
      </c>
      <c r="D409" s="1" t="s">
        <v>0</v>
      </c>
      <c r="E409" s="2">
        <v>0</v>
      </c>
      <c r="F409" s="2">
        <v>0</v>
      </c>
      <c r="G409" s="2">
        <v>0</v>
      </c>
      <c r="H409" s="1" t="s">
        <v>0</v>
      </c>
      <c r="I409" s="2">
        <v>0</v>
      </c>
      <c r="J409" s="1">
        <v>46078.394768518519</v>
      </c>
    </row>
    <row r="410" spans="1:10" x14ac:dyDescent="0.2">
      <c r="A410" s="4" t="s">
        <v>1</v>
      </c>
      <c r="B410" s="3" t="str">
        <f>HYPERLINK("https://otsuka-europe-crm.veevavault.com/ui/#object/approved_document__v/V5OZ025E82URE60", "SE_Stabilitet över tid 960mg_preapproved")</f>
        <v>SE_Stabilitet över tid 960mg_preapproved</v>
      </c>
      <c r="C410" s="3" t="str">
        <f>HYPERLINK("https://otsuka-europe-crm.veevavault.com/ui/#object/sent_email__v/VBL00000001G823", "SE-001406486")</f>
        <v>SE-001406486</v>
      </c>
      <c r="D410" s="1" t="s">
        <v>0</v>
      </c>
      <c r="E410" s="2">
        <v>0</v>
      </c>
      <c r="F410" s="2">
        <v>0</v>
      </c>
      <c r="G410" s="2">
        <v>0</v>
      </c>
      <c r="H410" s="1" t="s">
        <v>0</v>
      </c>
      <c r="I410" s="2">
        <v>0</v>
      </c>
      <c r="J410" s="1">
        <v>46078.394780092596</v>
      </c>
    </row>
    <row r="411" spans="1:10" x14ac:dyDescent="0.2">
      <c r="A411" s="4" t="s">
        <v>1</v>
      </c>
      <c r="B411" s="3" t="str">
        <f>HYPERLINK("https://otsuka-europe-crm.veevavault.com/ui/#object/approved_document__v/V5OZ025E82URE60", "SE_Stabilitet över tid 960mg_preapproved")</f>
        <v>SE_Stabilitet över tid 960mg_preapproved</v>
      </c>
      <c r="C411" s="3" t="str">
        <f>HYPERLINK("https://otsuka-europe-crm.veevavault.com/ui/#object/sent_email__v/VBL00000001G824", "SE-001406487")</f>
        <v>SE-001406487</v>
      </c>
      <c r="D411" s="1" t="s">
        <v>0</v>
      </c>
      <c r="E411" s="2">
        <v>0</v>
      </c>
      <c r="F411" s="2">
        <v>0</v>
      </c>
      <c r="G411" s="2">
        <v>0</v>
      </c>
      <c r="H411" s="1" t="s">
        <v>0</v>
      </c>
      <c r="I411" s="2">
        <v>0</v>
      </c>
      <c r="J411" s="1">
        <v>46078.394780092596</v>
      </c>
    </row>
    <row r="412" spans="1:10" x14ac:dyDescent="0.2">
      <c r="A412" s="4" t="s">
        <v>1</v>
      </c>
      <c r="B412" s="3" t="str">
        <f>HYPERLINK("https://otsuka-europe-crm.veevavault.com/ui/#object/approved_document__v/V5OZ025E82URE60", "SE_Stabilitet över tid 960mg_preapproved")</f>
        <v>SE_Stabilitet över tid 960mg_preapproved</v>
      </c>
      <c r="C412" s="3" t="str">
        <f>HYPERLINK("https://otsuka-europe-crm.veevavault.com/ui/#object/sent_email__v/VBL00000001G825", "SE-001406488")</f>
        <v>SE-001406488</v>
      </c>
      <c r="D412" s="1" t="s">
        <v>0</v>
      </c>
      <c r="E412" s="2">
        <v>0</v>
      </c>
      <c r="F412" s="2">
        <v>0</v>
      </c>
      <c r="G412" s="2">
        <v>0</v>
      </c>
      <c r="H412" s="1" t="s">
        <v>0</v>
      </c>
      <c r="I412" s="2">
        <v>0</v>
      </c>
      <c r="J412" s="1">
        <v>46078.394780092596</v>
      </c>
    </row>
    <row r="413" spans="1:10" x14ac:dyDescent="0.2">
      <c r="A413" s="4" t="s">
        <v>1</v>
      </c>
      <c r="B413" s="3" t="str">
        <f>HYPERLINK("https://otsuka-europe-crm.veevavault.com/ui/#object/approved_document__v/V5OZ025E82URE60", "SE_Stabilitet över tid 960mg_preapproved")</f>
        <v>SE_Stabilitet över tid 960mg_preapproved</v>
      </c>
      <c r="C413" s="3" t="str">
        <f>HYPERLINK("https://otsuka-europe-crm.veevavault.com/ui/#object/sent_email__v/VBL00000001G826", "SE-001406489")</f>
        <v>SE-001406489</v>
      </c>
      <c r="D413" s="1" t="s">
        <v>0</v>
      </c>
      <c r="E413" s="2">
        <v>0</v>
      </c>
      <c r="F413" s="2">
        <v>0</v>
      </c>
      <c r="G413" s="2">
        <v>0</v>
      </c>
      <c r="H413" s="1" t="s">
        <v>0</v>
      </c>
      <c r="I413" s="2">
        <v>0</v>
      </c>
      <c r="J413" s="1">
        <v>46078.394780092596</v>
      </c>
    </row>
    <row r="414" spans="1:10" x14ac:dyDescent="0.2">
      <c r="A414" s="4" t="s">
        <v>1</v>
      </c>
      <c r="B414" s="3" t="str">
        <f>HYPERLINK("https://otsuka-europe-crm.veevavault.com/ui/#object/approved_document__v/V5OZ025E82URE60", "SE_Stabilitet över tid 960mg_preapproved")</f>
        <v>SE_Stabilitet över tid 960mg_preapproved</v>
      </c>
      <c r="C414" s="3" t="str">
        <f>HYPERLINK("https://otsuka-europe-crm.veevavault.com/ui/#object/sent_email__v/VBL00000001G827", "SE-001406490")</f>
        <v>SE-001406490</v>
      </c>
      <c r="D414" s="1" t="s">
        <v>0</v>
      </c>
      <c r="E414" s="2">
        <v>0</v>
      </c>
      <c r="F414" s="2">
        <v>0</v>
      </c>
      <c r="G414" s="2">
        <v>0</v>
      </c>
      <c r="H414" s="1" t="s">
        <v>0</v>
      </c>
      <c r="I414" s="2">
        <v>0</v>
      </c>
      <c r="J414" s="1">
        <v>46078.394780092596</v>
      </c>
    </row>
    <row r="415" spans="1:10" x14ac:dyDescent="0.2">
      <c r="A415" s="4" t="s">
        <v>1</v>
      </c>
      <c r="B415" s="3" t="str">
        <f>HYPERLINK("https://otsuka-europe-crm.veevavault.com/ui/#object/approved_document__v/V5OZ025E82URE60", "SE_Stabilitet över tid 960mg_preapproved")</f>
        <v>SE_Stabilitet över tid 960mg_preapproved</v>
      </c>
      <c r="C415" s="3" t="str">
        <f>HYPERLINK("https://otsuka-europe-crm.veevavault.com/ui/#object/sent_email__v/VBL00000001G828", "SE-001406491")</f>
        <v>SE-001406491</v>
      </c>
      <c r="D415" s="1" t="s">
        <v>0</v>
      </c>
      <c r="E415" s="2">
        <v>0</v>
      </c>
      <c r="F415" s="2">
        <v>0</v>
      </c>
      <c r="G415" s="2">
        <v>0</v>
      </c>
      <c r="H415" s="1" t="s">
        <v>0</v>
      </c>
      <c r="I415" s="2">
        <v>0</v>
      </c>
      <c r="J415" s="1">
        <v>46078.394780092596</v>
      </c>
    </row>
    <row r="416" spans="1:10" x14ac:dyDescent="0.2">
      <c r="A416" s="4" t="s">
        <v>1</v>
      </c>
      <c r="B416" s="3" t="str">
        <f>HYPERLINK("https://otsuka-europe-crm.veevavault.com/ui/#object/approved_document__v/V5OZ025E82URE60", "SE_Stabilitet över tid 960mg_preapproved")</f>
        <v>SE_Stabilitet över tid 960mg_preapproved</v>
      </c>
      <c r="C416" s="3" t="str">
        <f>HYPERLINK("https://otsuka-europe-crm.veevavault.com/ui/#object/sent_email__v/VBL00000001G829", "SE-001406492")</f>
        <v>SE-001406492</v>
      </c>
      <c r="D416" s="1" t="s">
        <v>0</v>
      </c>
      <c r="E416" s="2">
        <v>0</v>
      </c>
      <c r="F416" s="2">
        <v>0</v>
      </c>
      <c r="G416" s="2">
        <v>0</v>
      </c>
      <c r="H416" s="1" t="s">
        <v>0</v>
      </c>
      <c r="I416" s="2">
        <v>0</v>
      </c>
      <c r="J416" s="1">
        <v>46078.394791666666</v>
      </c>
    </row>
    <row r="417" spans="1:10" x14ac:dyDescent="0.2">
      <c r="A417" s="4" t="s">
        <v>1</v>
      </c>
      <c r="B417" s="3" t="str">
        <f>HYPERLINK("https://otsuka-europe-crm.veevavault.com/ui/#object/approved_document__v/V5OZ025E82URE60", "SE_Stabilitet över tid 960mg_preapproved")</f>
        <v>SE_Stabilitet över tid 960mg_preapproved</v>
      </c>
      <c r="C417" s="3" t="str">
        <f>HYPERLINK("https://otsuka-europe-crm.veevavault.com/ui/#object/sent_email__v/VBL00000001G830", "SE-001406493")</f>
        <v>SE-001406493</v>
      </c>
      <c r="D417" s="1" t="s">
        <v>0</v>
      </c>
      <c r="E417" s="2">
        <v>0</v>
      </c>
      <c r="F417" s="2">
        <v>0</v>
      </c>
      <c r="G417" s="2">
        <v>0</v>
      </c>
      <c r="H417" s="1" t="s">
        <v>0</v>
      </c>
      <c r="I417" s="2">
        <v>0</v>
      </c>
      <c r="J417" s="1">
        <v>46078.394780092596</v>
      </c>
    </row>
    <row r="418" spans="1:10" x14ac:dyDescent="0.2">
      <c r="A418" s="4" t="s">
        <v>1</v>
      </c>
      <c r="B418" s="3" t="str">
        <f>HYPERLINK("https://otsuka-europe-crm.veevavault.com/ui/#object/approved_document__v/V5OZ025E82URE60", "SE_Stabilitet över tid 960mg_preapproved")</f>
        <v>SE_Stabilitet över tid 960mg_preapproved</v>
      </c>
      <c r="C418" s="3" t="str">
        <f>HYPERLINK("https://otsuka-europe-crm.veevavault.com/ui/#object/sent_email__v/VBL00000001G831", "SE-001406494")</f>
        <v>SE-001406494</v>
      </c>
      <c r="D418" s="1" t="s">
        <v>0</v>
      </c>
      <c r="E418" s="2">
        <v>0</v>
      </c>
      <c r="F418" s="2">
        <v>0</v>
      </c>
      <c r="G418" s="2">
        <v>0</v>
      </c>
      <c r="H418" s="1" t="s">
        <v>0</v>
      </c>
      <c r="I418" s="2">
        <v>0</v>
      </c>
      <c r="J418" s="1">
        <v>46078.394791666666</v>
      </c>
    </row>
    <row r="419" spans="1:10" x14ac:dyDescent="0.2">
      <c r="A419" s="4" t="s">
        <v>1</v>
      </c>
      <c r="B419" s="3" t="str">
        <f>HYPERLINK("https://otsuka-europe-crm.veevavault.com/ui/#object/approved_document__v/V5OZ025E82URE60", "SE_Stabilitet över tid 960mg_preapproved")</f>
        <v>SE_Stabilitet över tid 960mg_preapproved</v>
      </c>
      <c r="C419" s="3" t="str">
        <f>HYPERLINK("https://otsuka-europe-crm.veevavault.com/ui/#object/sent_email__v/VBL00000001G832", "SE-001406495")</f>
        <v>SE-001406495</v>
      </c>
      <c r="D419" s="1" t="s">
        <v>0</v>
      </c>
      <c r="E419" s="2">
        <v>0</v>
      </c>
      <c r="F419" s="2">
        <v>0</v>
      </c>
      <c r="G419" s="2">
        <v>0</v>
      </c>
      <c r="H419" s="1" t="s">
        <v>0</v>
      </c>
      <c r="I419" s="2">
        <v>0</v>
      </c>
      <c r="J419" s="1">
        <v>46078.394791666666</v>
      </c>
    </row>
    <row r="420" spans="1:10" x14ac:dyDescent="0.2">
      <c r="A420" s="4" t="s">
        <v>1</v>
      </c>
      <c r="B420" s="3" t="str">
        <f>HYPERLINK("https://otsuka-europe-crm.veevavault.com/ui/#object/approved_document__v/V5OZ025E82URE60", "SE_Stabilitet över tid 960mg_preapproved")</f>
        <v>SE_Stabilitet över tid 960mg_preapproved</v>
      </c>
      <c r="C420" s="3" t="str">
        <f>HYPERLINK("https://otsuka-europe-crm.veevavault.com/ui/#object/sent_email__v/VBL00000001G833", "SE-001406496")</f>
        <v>SE-001406496</v>
      </c>
      <c r="D420" s="1" t="s">
        <v>0</v>
      </c>
      <c r="E420" s="2">
        <v>0</v>
      </c>
      <c r="F420" s="2">
        <v>0</v>
      </c>
      <c r="G420" s="2">
        <v>0</v>
      </c>
      <c r="H420" s="1" t="s">
        <v>0</v>
      </c>
      <c r="I420" s="2">
        <v>0</v>
      </c>
      <c r="J420" s="1">
        <v>46078.394791666666</v>
      </c>
    </row>
    <row r="421" spans="1:10" x14ac:dyDescent="0.2">
      <c r="A421" s="4" t="s">
        <v>1</v>
      </c>
      <c r="B421" s="3" t="str">
        <f>HYPERLINK("https://otsuka-europe-crm.veevavault.com/ui/#object/approved_document__v/V5OZ025E82URE60", "SE_Stabilitet över tid 960mg_preapproved")</f>
        <v>SE_Stabilitet över tid 960mg_preapproved</v>
      </c>
      <c r="C421" s="3" t="str">
        <f>HYPERLINK("https://otsuka-europe-crm.veevavault.com/ui/#object/sent_email__v/VBL00000001G834", "SE-001406497")</f>
        <v>SE-001406497</v>
      </c>
      <c r="D421" s="1" t="s">
        <v>0</v>
      </c>
      <c r="E421" s="2">
        <v>0</v>
      </c>
      <c r="F421" s="2">
        <v>0</v>
      </c>
      <c r="G421" s="2">
        <v>0</v>
      </c>
      <c r="H421" s="1" t="s">
        <v>0</v>
      </c>
      <c r="I421" s="2">
        <v>0</v>
      </c>
      <c r="J421" s="1">
        <v>46078.394791666666</v>
      </c>
    </row>
    <row r="422" spans="1:10" x14ac:dyDescent="0.2">
      <c r="A422" s="4" t="s">
        <v>1</v>
      </c>
      <c r="B422" s="3" t="str">
        <f>HYPERLINK("https://otsuka-europe-crm.veevavault.com/ui/#object/approved_document__v/V5OZ025E82URE60", "SE_Stabilitet över tid 960mg_preapproved")</f>
        <v>SE_Stabilitet över tid 960mg_preapproved</v>
      </c>
      <c r="C422" s="3" t="str">
        <f>HYPERLINK("https://otsuka-europe-crm.veevavault.com/ui/#object/sent_email__v/VBL00000001G835", "SE-001406498")</f>
        <v>SE-001406498</v>
      </c>
      <c r="D422" s="1" t="s">
        <v>0</v>
      </c>
      <c r="E422" s="2">
        <v>0</v>
      </c>
      <c r="F422" s="2">
        <v>0</v>
      </c>
      <c r="G422" s="2">
        <v>0</v>
      </c>
      <c r="H422" s="1" t="s">
        <v>0</v>
      </c>
      <c r="I422" s="2">
        <v>0</v>
      </c>
      <c r="J422" s="1">
        <v>46078.394791666666</v>
      </c>
    </row>
    <row r="423" spans="1:10" x14ac:dyDescent="0.2">
      <c r="A423" s="4" t="s">
        <v>1</v>
      </c>
      <c r="B423" s="3" t="str">
        <f>HYPERLINK("https://otsuka-europe-crm.veevavault.com/ui/#object/approved_document__v/V5OZ025E82URE60", "SE_Stabilitet över tid 960mg_preapproved")</f>
        <v>SE_Stabilitet över tid 960mg_preapproved</v>
      </c>
      <c r="C423" s="3" t="str">
        <f>HYPERLINK("https://otsuka-europe-crm.veevavault.com/ui/#object/sent_email__v/VBL00000001G836", "SE-001406499")</f>
        <v>SE-001406499</v>
      </c>
      <c r="D423" s="1" t="s">
        <v>0</v>
      </c>
      <c r="E423" s="2">
        <v>0</v>
      </c>
      <c r="F423" s="2">
        <v>0</v>
      </c>
      <c r="G423" s="2">
        <v>0</v>
      </c>
      <c r="H423" s="1" t="s">
        <v>0</v>
      </c>
      <c r="I423" s="2">
        <v>0</v>
      </c>
      <c r="J423" s="1">
        <v>46078.394791666666</v>
      </c>
    </row>
    <row r="424" spans="1:10" x14ac:dyDescent="0.2">
      <c r="A424" s="4" t="s">
        <v>1</v>
      </c>
      <c r="B424" s="3" t="str">
        <f>HYPERLINK("https://otsuka-europe-crm.veevavault.com/ui/#object/approved_document__v/V5O000000001012", "SE_Webinar_DavidTaylor_November_preapproved")</f>
        <v>SE_Webinar_DavidTaylor_November_preapproved</v>
      </c>
      <c r="C424" s="3" t="str">
        <f>HYPERLINK("https://otsuka-europe-crm.veevavault.com/ui/#object/sent_email__v/VBL000000005013", "SE-001379825")</f>
        <v>SE-001379825</v>
      </c>
      <c r="D424" s="1" t="s">
        <v>0</v>
      </c>
      <c r="E424" s="2">
        <v>0</v>
      </c>
      <c r="F424" s="2">
        <v>0</v>
      </c>
      <c r="G424" s="2">
        <v>0</v>
      </c>
      <c r="H424" s="1" t="s">
        <v>0</v>
      </c>
      <c r="I424" s="2">
        <v>0</v>
      </c>
      <c r="J424" s="1">
        <v>45961.333969907406</v>
      </c>
    </row>
    <row r="425" spans="1:10" x14ac:dyDescent="0.2">
      <c r="A425" s="4" t="s">
        <v>1</v>
      </c>
      <c r="B425" s="3" t="str">
        <f>HYPERLINK("https://otsuka-europe-crm.veevavault.com/ui/#object/approved_document__v/V5O000000001012", "SE_Webinar_DavidTaylor_November_preapproved")</f>
        <v>SE_Webinar_DavidTaylor_November_preapproved</v>
      </c>
      <c r="C425" s="3" t="str">
        <f>HYPERLINK("https://otsuka-europe-crm.veevavault.com/ui/#object/sent_email__v/VBL000000005014", "SE-001379826")</f>
        <v>SE-001379826</v>
      </c>
      <c r="D425" s="1" t="s">
        <v>0</v>
      </c>
      <c r="E425" s="2">
        <v>0</v>
      </c>
      <c r="F425" s="2">
        <v>0</v>
      </c>
      <c r="G425" s="2">
        <v>0</v>
      </c>
      <c r="H425" s="1" t="s">
        <v>0</v>
      </c>
      <c r="I425" s="2">
        <v>0</v>
      </c>
      <c r="J425" s="1">
        <v>45961.333969907406</v>
      </c>
    </row>
    <row r="426" spans="1:10" x14ac:dyDescent="0.2">
      <c r="A426" s="4" t="s">
        <v>1</v>
      </c>
      <c r="B426" s="3" t="str">
        <f>HYPERLINK("https://otsuka-europe-crm.veevavault.com/ui/#object/approved_document__v/V5O000000001012", "SE_Webinar_DavidTaylor_November_preapproved")</f>
        <v>SE_Webinar_DavidTaylor_November_preapproved</v>
      </c>
      <c r="C426" s="3" t="str">
        <f>HYPERLINK("https://otsuka-europe-crm.veevavault.com/ui/#object/sent_email__v/VBL000000005015", "SE-001379827")</f>
        <v>SE-001379827</v>
      </c>
      <c r="D426" s="1" t="s">
        <v>0</v>
      </c>
      <c r="E426" s="2">
        <v>0</v>
      </c>
      <c r="F426" s="2">
        <v>0</v>
      </c>
      <c r="G426" s="2">
        <v>0</v>
      </c>
      <c r="H426" s="1" t="s">
        <v>0</v>
      </c>
      <c r="I426" s="2">
        <v>0</v>
      </c>
      <c r="J426" s="1">
        <v>45961.3359837963</v>
      </c>
    </row>
    <row r="427" spans="1:10" x14ac:dyDescent="0.2">
      <c r="A427" s="4" t="s">
        <v>1</v>
      </c>
      <c r="B427" s="3" t="str">
        <f>HYPERLINK("https://otsuka-europe-crm.veevavault.com/ui/#object/approved_document__v/V5O000000001012", "SE_Webinar_DavidTaylor_November_preapproved")</f>
        <v>SE_Webinar_DavidTaylor_November_preapproved</v>
      </c>
      <c r="C427" s="3" t="str">
        <f>HYPERLINK("https://otsuka-europe-crm.veevavault.com/ui/#object/sent_email__v/VBL000000005016", "SE-001379828")</f>
        <v>SE-001379828</v>
      </c>
      <c r="D427" s="1" t="s">
        <v>0</v>
      </c>
      <c r="E427" s="2">
        <v>0</v>
      </c>
      <c r="F427" s="2">
        <v>0</v>
      </c>
      <c r="G427" s="2">
        <v>0</v>
      </c>
      <c r="H427" s="1" t="s">
        <v>0</v>
      </c>
      <c r="I427" s="2">
        <v>0</v>
      </c>
      <c r="J427" s="1">
        <v>45961.3359837963</v>
      </c>
    </row>
    <row r="428" spans="1:10" x14ac:dyDescent="0.2">
      <c r="A428" s="4" t="s">
        <v>1</v>
      </c>
      <c r="B428" s="3" t="str">
        <f>HYPERLINK("https://otsuka-europe-crm.veevavault.com/ui/#object/approved_document__v/V5O000000001012", "SE_Webinar_DavidTaylor_November_preapproved")</f>
        <v>SE_Webinar_DavidTaylor_November_preapproved</v>
      </c>
      <c r="C428" s="3" t="str">
        <f>HYPERLINK("https://otsuka-europe-crm.veevavault.com/ui/#object/sent_email__v/VBL000000005017", "SE-001379829")</f>
        <v>SE-001379829</v>
      </c>
      <c r="D428" s="1" t="s">
        <v>0</v>
      </c>
      <c r="E428" s="2">
        <v>0</v>
      </c>
      <c r="F428" s="2">
        <v>0</v>
      </c>
      <c r="G428" s="2">
        <v>0</v>
      </c>
      <c r="H428" s="1" t="s">
        <v>0</v>
      </c>
      <c r="I428" s="2">
        <v>0</v>
      </c>
      <c r="J428" s="1">
        <v>45961.3359837963</v>
      </c>
    </row>
    <row r="429" spans="1:10" x14ac:dyDescent="0.2">
      <c r="A429" s="4" t="s">
        <v>1</v>
      </c>
      <c r="B429" s="3" t="str">
        <f>HYPERLINK("https://otsuka-europe-crm.veevavault.com/ui/#object/approved_document__v/V5O000000001012", "SE_Webinar_DavidTaylor_November_preapproved")</f>
        <v>SE_Webinar_DavidTaylor_November_preapproved</v>
      </c>
      <c r="C429" s="3" t="str">
        <f>HYPERLINK("https://otsuka-europe-crm.veevavault.com/ui/#object/sent_email__v/VBL000000005018", "SE-001379830")</f>
        <v>SE-001379830</v>
      </c>
      <c r="D429" s="1" t="s">
        <v>0</v>
      </c>
      <c r="E429" s="2">
        <v>0</v>
      </c>
      <c r="F429" s="2">
        <v>0</v>
      </c>
      <c r="G429" s="2">
        <v>0</v>
      </c>
      <c r="H429" s="1" t="s">
        <v>0</v>
      </c>
      <c r="I429" s="2">
        <v>0</v>
      </c>
      <c r="J429" s="1">
        <v>45961.3359837963</v>
      </c>
    </row>
    <row r="430" spans="1:10" x14ac:dyDescent="0.2">
      <c r="A430" s="4" t="s">
        <v>1</v>
      </c>
      <c r="B430" s="3" t="str">
        <f>HYPERLINK("https://otsuka-europe-crm.veevavault.com/ui/#object/approved_document__v/V5O000000001012", "SE_Webinar_DavidTaylor_November_preapproved")</f>
        <v>SE_Webinar_DavidTaylor_November_preapproved</v>
      </c>
      <c r="C430" s="3" t="str">
        <f>HYPERLINK("https://otsuka-europe-crm.veevavault.com/ui/#object/sent_email__v/VBL000000005019", "SE-001379831")</f>
        <v>SE-001379831</v>
      </c>
      <c r="D430" s="1" t="s">
        <v>0</v>
      </c>
      <c r="E430" s="2">
        <v>0</v>
      </c>
      <c r="F430" s="2">
        <v>0</v>
      </c>
      <c r="G430" s="2">
        <v>0</v>
      </c>
      <c r="H430" s="1" t="s">
        <v>0</v>
      </c>
      <c r="I430" s="2">
        <v>0</v>
      </c>
      <c r="J430" s="1">
        <v>45961.3359837963</v>
      </c>
    </row>
    <row r="431" spans="1:10" x14ac:dyDescent="0.2">
      <c r="A431" s="4" t="s">
        <v>1</v>
      </c>
      <c r="B431" s="3" t="str">
        <f>HYPERLINK("https://otsuka-europe-crm.veevavault.com/ui/#object/approved_document__v/V5O000000001012", "SE_Webinar_DavidTaylor_November_preapproved")</f>
        <v>SE_Webinar_DavidTaylor_November_preapproved</v>
      </c>
      <c r="C431" s="3" t="str">
        <f>HYPERLINK("https://otsuka-europe-crm.veevavault.com/ui/#object/sent_email__v/VBL000000005020", "SE-001379832")</f>
        <v>SE-001379832</v>
      </c>
      <c r="D431" s="1" t="s">
        <v>0</v>
      </c>
      <c r="E431" s="2">
        <v>0</v>
      </c>
      <c r="F431" s="2">
        <v>0</v>
      </c>
      <c r="G431" s="2">
        <v>0</v>
      </c>
      <c r="H431" s="1" t="s">
        <v>0</v>
      </c>
      <c r="I431" s="2">
        <v>0</v>
      </c>
      <c r="J431" s="1">
        <v>45961.3359837963</v>
      </c>
    </row>
    <row r="432" spans="1:10" x14ac:dyDescent="0.2">
      <c r="A432" s="4" t="s">
        <v>1</v>
      </c>
      <c r="B432" s="3" t="str">
        <f>HYPERLINK("https://otsuka-europe-crm.veevavault.com/ui/#object/approved_document__v/V5O000000001012", "SE_Webinar_DavidTaylor_November_preapproved")</f>
        <v>SE_Webinar_DavidTaylor_November_preapproved</v>
      </c>
      <c r="C432" s="3" t="str">
        <f>HYPERLINK("https://otsuka-europe-crm.veevavault.com/ui/#object/sent_email__v/VBL000000005021", "SE-001379833")</f>
        <v>SE-001379833</v>
      </c>
      <c r="D432" s="1" t="s">
        <v>0</v>
      </c>
      <c r="E432" s="2">
        <v>0</v>
      </c>
      <c r="F432" s="2">
        <v>0</v>
      </c>
      <c r="G432" s="2">
        <v>0</v>
      </c>
      <c r="H432" s="1" t="s">
        <v>0</v>
      </c>
      <c r="I432" s="2">
        <v>0</v>
      </c>
      <c r="J432" s="1">
        <v>45961.3359837963</v>
      </c>
    </row>
    <row r="433" spans="1:10" x14ac:dyDescent="0.2">
      <c r="A433" s="4" t="s">
        <v>1</v>
      </c>
      <c r="B433" s="3" t="str">
        <f>HYPERLINK("https://otsuka-europe-crm.veevavault.com/ui/#object/approved_document__v/V5O000000001012", "SE_Webinar_DavidTaylor_November_preapproved")</f>
        <v>SE_Webinar_DavidTaylor_November_preapproved</v>
      </c>
      <c r="C433" s="3" t="str">
        <f>HYPERLINK("https://otsuka-europe-crm.veevavault.com/ui/#object/sent_email__v/VBL000000005022", "SE-001379834")</f>
        <v>SE-001379834</v>
      </c>
      <c r="D433" s="1" t="s">
        <v>0</v>
      </c>
      <c r="E433" s="2">
        <v>0</v>
      </c>
      <c r="F433" s="2">
        <v>0</v>
      </c>
      <c r="G433" s="2">
        <v>0</v>
      </c>
      <c r="H433" s="1" t="s">
        <v>0</v>
      </c>
      <c r="I433" s="2">
        <v>0</v>
      </c>
      <c r="J433" s="1">
        <v>45961.3359837963</v>
      </c>
    </row>
    <row r="434" spans="1:10" x14ac:dyDescent="0.2">
      <c r="A434" s="4" t="s">
        <v>1</v>
      </c>
      <c r="B434" s="3" t="str">
        <f>HYPERLINK("https://otsuka-europe-crm.veevavault.com/ui/#object/approved_document__v/V5O000000001012", "SE_Webinar_DavidTaylor_November_preapproved")</f>
        <v>SE_Webinar_DavidTaylor_November_preapproved</v>
      </c>
      <c r="C434" s="3" t="str">
        <f>HYPERLINK("https://otsuka-europe-crm.veevavault.com/ui/#object/sent_email__v/VBL000000005023", "SE-001379835")</f>
        <v>SE-001379835</v>
      </c>
      <c r="D434" s="1" t="s">
        <v>0</v>
      </c>
      <c r="E434" s="2">
        <v>0</v>
      </c>
      <c r="F434" s="2">
        <v>0</v>
      </c>
      <c r="G434" s="2">
        <v>0</v>
      </c>
      <c r="H434" s="1" t="s">
        <v>0</v>
      </c>
      <c r="I434" s="2">
        <v>0</v>
      </c>
      <c r="J434" s="1">
        <v>45961.3359837963</v>
      </c>
    </row>
    <row r="435" spans="1:10" x14ac:dyDescent="0.2">
      <c r="A435" s="4" t="s">
        <v>1</v>
      </c>
      <c r="B435" s="3" t="str">
        <f>HYPERLINK("https://otsuka-europe-crm.veevavault.com/ui/#object/approved_document__v/V5O000000001012", "SE_Webinar_DavidTaylor_November_preapproved")</f>
        <v>SE_Webinar_DavidTaylor_November_preapproved</v>
      </c>
      <c r="C435" s="3" t="str">
        <f>HYPERLINK("https://otsuka-europe-crm.veevavault.com/ui/#object/sent_email__v/VBL000000005024", "SE-001379836")</f>
        <v>SE-001379836</v>
      </c>
      <c r="D435" s="1" t="s">
        <v>0</v>
      </c>
      <c r="E435" s="2">
        <v>0</v>
      </c>
      <c r="F435" s="2">
        <v>0</v>
      </c>
      <c r="G435" s="2">
        <v>0</v>
      </c>
      <c r="H435" s="1" t="s">
        <v>0</v>
      </c>
      <c r="I435" s="2">
        <v>0</v>
      </c>
      <c r="J435" s="1">
        <v>45961.3359837963</v>
      </c>
    </row>
    <row r="436" spans="1:10" x14ac:dyDescent="0.2">
      <c r="A436" s="4" t="s">
        <v>1</v>
      </c>
      <c r="B436" s="3" t="str">
        <f>HYPERLINK("https://otsuka-europe-crm.veevavault.com/ui/#object/approved_document__v/V5O000000001012", "SE_Webinar_DavidTaylor_November_preapproved")</f>
        <v>SE_Webinar_DavidTaylor_November_preapproved</v>
      </c>
      <c r="C436" s="3" t="str">
        <f>HYPERLINK("https://otsuka-europe-crm.veevavault.com/ui/#object/sent_email__v/VBL000000005025", "SE-001379837")</f>
        <v>SE-001379837</v>
      </c>
      <c r="D436" s="1" t="s">
        <v>0</v>
      </c>
      <c r="E436" s="2">
        <v>0</v>
      </c>
      <c r="F436" s="2">
        <v>0</v>
      </c>
      <c r="G436" s="2">
        <v>0</v>
      </c>
      <c r="H436" s="1" t="s">
        <v>0</v>
      </c>
      <c r="I436" s="2">
        <v>0</v>
      </c>
      <c r="J436" s="1">
        <v>45961.3359837963</v>
      </c>
    </row>
    <row r="437" spans="1:10" x14ac:dyDescent="0.2">
      <c r="A437" s="4" t="s">
        <v>1</v>
      </c>
      <c r="B437" s="3" t="str">
        <f>HYPERLINK("https://otsuka-europe-crm.veevavault.com/ui/#object/approved_document__v/V5O000000001012", "SE_Webinar_DavidTaylor_November_preapproved")</f>
        <v>SE_Webinar_DavidTaylor_November_preapproved</v>
      </c>
      <c r="C437" s="3" t="str">
        <f>HYPERLINK("https://otsuka-europe-crm.veevavault.com/ui/#object/sent_email__v/VBL000000005026", "SE-001379838")</f>
        <v>SE-001379838</v>
      </c>
      <c r="D437" s="1" t="s">
        <v>0</v>
      </c>
      <c r="E437" s="2">
        <v>0</v>
      </c>
      <c r="F437" s="2">
        <v>0</v>
      </c>
      <c r="G437" s="2">
        <v>0</v>
      </c>
      <c r="H437" s="1" t="s">
        <v>0</v>
      </c>
      <c r="I437" s="2">
        <v>0</v>
      </c>
      <c r="J437" s="1">
        <v>45961.3359837963</v>
      </c>
    </row>
    <row r="438" spans="1:10" x14ac:dyDescent="0.2">
      <c r="A438" s="4" t="s">
        <v>1</v>
      </c>
      <c r="B438" s="3" t="str">
        <f>HYPERLINK("https://otsuka-europe-crm.veevavault.com/ui/#object/approved_document__v/V5O000000001012", "SE_Webinar_DavidTaylor_November_preapproved")</f>
        <v>SE_Webinar_DavidTaylor_November_preapproved</v>
      </c>
      <c r="C438" s="3" t="str">
        <f>HYPERLINK("https://otsuka-europe-crm.veevavault.com/ui/#object/sent_email__v/VBL000000005027", "SE-001379839")</f>
        <v>SE-001379839</v>
      </c>
      <c r="D438" s="1" t="s">
        <v>0</v>
      </c>
      <c r="E438" s="2">
        <v>0</v>
      </c>
      <c r="F438" s="2">
        <v>0</v>
      </c>
      <c r="G438" s="2">
        <v>0</v>
      </c>
      <c r="H438" s="1" t="s">
        <v>0</v>
      </c>
      <c r="I438" s="2">
        <v>0</v>
      </c>
      <c r="J438" s="1">
        <v>45961.3359837963</v>
      </c>
    </row>
    <row r="439" spans="1:10" x14ac:dyDescent="0.2">
      <c r="A439" s="4" t="s">
        <v>1</v>
      </c>
      <c r="B439" s="3" t="str">
        <f>HYPERLINK("https://otsuka-europe-crm.veevavault.com/ui/#object/approved_document__v/V5O000000001012", "SE_Webinar_DavidTaylor_November_preapproved")</f>
        <v>SE_Webinar_DavidTaylor_November_preapproved</v>
      </c>
      <c r="C439" s="3" t="str">
        <f>HYPERLINK("https://otsuka-europe-crm.veevavault.com/ui/#object/sent_email__v/VBL000000005028", "SE-001379840")</f>
        <v>SE-001379840</v>
      </c>
      <c r="D439" s="1" t="s">
        <v>0</v>
      </c>
      <c r="E439" s="2">
        <v>0</v>
      </c>
      <c r="F439" s="2">
        <v>0</v>
      </c>
      <c r="G439" s="2">
        <v>0</v>
      </c>
      <c r="H439" s="1" t="s">
        <v>0</v>
      </c>
      <c r="I439" s="2">
        <v>0</v>
      </c>
      <c r="J439" s="1">
        <v>45961.3359837963</v>
      </c>
    </row>
    <row r="440" spans="1:10" x14ac:dyDescent="0.2">
      <c r="A440" s="4" t="s">
        <v>1</v>
      </c>
      <c r="B440" s="3" t="str">
        <f>HYPERLINK("https://otsuka-europe-crm.veevavault.com/ui/#object/approved_document__v/V5O000000001012", "SE_Webinar_DavidTaylor_November_preapproved")</f>
        <v>SE_Webinar_DavidTaylor_November_preapproved</v>
      </c>
      <c r="C440" s="3" t="str">
        <f>HYPERLINK("https://otsuka-europe-crm.veevavault.com/ui/#object/sent_email__v/VBL000000005029", "SE-001379841")</f>
        <v>SE-001379841</v>
      </c>
      <c r="D440" s="1" t="s">
        <v>0</v>
      </c>
      <c r="E440" s="2">
        <v>0</v>
      </c>
      <c r="F440" s="2">
        <v>0</v>
      </c>
      <c r="G440" s="2">
        <v>0</v>
      </c>
      <c r="H440" s="1" t="s">
        <v>0</v>
      </c>
      <c r="I440" s="2">
        <v>0</v>
      </c>
      <c r="J440" s="1">
        <v>45961.3359837963</v>
      </c>
    </row>
    <row r="441" spans="1:10" x14ac:dyDescent="0.2">
      <c r="A441" s="4" t="s">
        <v>1</v>
      </c>
      <c r="B441" s="3" t="str">
        <f>HYPERLINK("https://otsuka-europe-crm.veevavault.com/ui/#object/approved_document__v/V5O000000001012", "SE_Webinar_DavidTaylor_November_preapproved")</f>
        <v>SE_Webinar_DavidTaylor_November_preapproved</v>
      </c>
      <c r="C441" s="3" t="str">
        <f>HYPERLINK("https://otsuka-europe-crm.veevavault.com/ui/#object/sent_email__v/VBL000000005030", "SE-001379842")</f>
        <v>SE-001379842</v>
      </c>
      <c r="D441" s="1" t="s">
        <v>0</v>
      </c>
      <c r="E441" s="2">
        <v>0</v>
      </c>
      <c r="F441" s="2">
        <v>0</v>
      </c>
      <c r="G441" s="2">
        <v>0</v>
      </c>
      <c r="H441" s="1" t="s">
        <v>0</v>
      </c>
      <c r="I441" s="2">
        <v>0</v>
      </c>
      <c r="J441" s="1">
        <v>45961.3359837963</v>
      </c>
    </row>
    <row r="442" spans="1:10" x14ac:dyDescent="0.2">
      <c r="A442" s="4" t="s">
        <v>1</v>
      </c>
      <c r="B442" s="3" t="str">
        <f>HYPERLINK("https://otsuka-europe-crm.veevavault.com/ui/#object/approved_document__v/V5O000000001012", "SE_Webinar_DavidTaylor_November_preapproved")</f>
        <v>SE_Webinar_DavidTaylor_November_preapproved</v>
      </c>
      <c r="C442" s="3" t="str">
        <f>HYPERLINK("https://otsuka-europe-crm.veevavault.com/ui/#object/sent_email__v/VBL000000005031", "SE-001379843")</f>
        <v>SE-001379843</v>
      </c>
      <c r="D442" s="1" t="s">
        <v>0</v>
      </c>
      <c r="E442" s="2">
        <v>0</v>
      </c>
      <c r="F442" s="2">
        <v>0</v>
      </c>
      <c r="G442" s="2">
        <v>0</v>
      </c>
      <c r="H442" s="1" t="s">
        <v>0</v>
      </c>
      <c r="I442" s="2">
        <v>0</v>
      </c>
      <c r="J442" s="1">
        <v>45961.3359837963</v>
      </c>
    </row>
    <row r="443" spans="1:10" x14ac:dyDescent="0.2">
      <c r="A443" s="4" t="s">
        <v>1</v>
      </c>
      <c r="B443" s="3" t="str">
        <f>HYPERLINK("https://otsuka-europe-crm.veevavault.com/ui/#object/approved_document__v/V5O000000001012", "SE_Webinar_DavidTaylor_November_preapproved")</f>
        <v>SE_Webinar_DavidTaylor_November_preapproved</v>
      </c>
      <c r="C443" s="3" t="str">
        <f>HYPERLINK("https://otsuka-europe-crm.veevavault.com/ui/#object/sent_email__v/VBL000000005032", "SE-001379844")</f>
        <v>SE-001379844</v>
      </c>
      <c r="D443" s="1" t="s">
        <v>0</v>
      </c>
      <c r="E443" s="2">
        <v>0</v>
      </c>
      <c r="F443" s="2">
        <v>0</v>
      </c>
      <c r="G443" s="2">
        <v>0</v>
      </c>
      <c r="H443" s="1" t="s">
        <v>0</v>
      </c>
      <c r="I443" s="2">
        <v>0</v>
      </c>
      <c r="J443" s="1">
        <v>45961.3359837963</v>
      </c>
    </row>
    <row r="444" spans="1:10" x14ac:dyDescent="0.2">
      <c r="A444" s="4" t="s">
        <v>1</v>
      </c>
      <c r="B444" s="3" t="str">
        <f>HYPERLINK("https://otsuka-europe-crm.veevavault.com/ui/#object/approved_document__v/V5O000000001012", "SE_Webinar_DavidTaylor_November_preapproved")</f>
        <v>SE_Webinar_DavidTaylor_November_preapproved</v>
      </c>
      <c r="C444" s="3" t="str">
        <f>HYPERLINK("https://otsuka-europe-crm.veevavault.com/ui/#object/sent_email__v/VBL000000005033", "SE-001379845")</f>
        <v>SE-001379845</v>
      </c>
      <c r="D444" s="1" t="s">
        <v>0</v>
      </c>
      <c r="E444" s="2">
        <v>0</v>
      </c>
      <c r="F444" s="2">
        <v>0</v>
      </c>
      <c r="G444" s="2">
        <v>0</v>
      </c>
      <c r="H444" s="1" t="s">
        <v>0</v>
      </c>
      <c r="I444" s="2">
        <v>0</v>
      </c>
      <c r="J444" s="1">
        <v>45961.335995370369</v>
      </c>
    </row>
    <row r="445" spans="1:10" x14ac:dyDescent="0.2">
      <c r="A445" s="4" t="s">
        <v>1</v>
      </c>
      <c r="B445" s="3" t="str">
        <f>HYPERLINK("https://otsuka-europe-crm.veevavault.com/ui/#object/approved_document__v/V5O000000001012", "SE_Webinar_DavidTaylor_November_preapproved")</f>
        <v>SE_Webinar_DavidTaylor_November_preapproved</v>
      </c>
      <c r="C445" s="3" t="str">
        <f>HYPERLINK("https://otsuka-europe-crm.veevavault.com/ui/#object/sent_email__v/VBL000000005034", "SE-001379846")</f>
        <v>SE-001379846</v>
      </c>
      <c r="D445" s="1" t="s">
        <v>0</v>
      </c>
      <c r="E445" s="2">
        <v>0</v>
      </c>
      <c r="F445" s="2">
        <v>0</v>
      </c>
      <c r="G445" s="2">
        <v>0</v>
      </c>
      <c r="H445" s="1" t="s">
        <v>0</v>
      </c>
      <c r="I445" s="2">
        <v>0</v>
      </c>
      <c r="J445" s="1">
        <v>45961.335995370369</v>
      </c>
    </row>
    <row r="446" spans="1:10" x14ac:dyDescent="0.2">
      <c r="A446" s="4" t="s">
        <v>1</v>
      </c>
      <c r="B446" s="3" t="str">
        <f>HYPERLINK("https://otsuka-europe-crm.veevavault.com/ui/#object/approved_document__v/V5O000000001012", "SE_Webinar_DavidTaylor_November_preapproved")</f>
        <v>SE_Webinar_DavidTaylor_November_preapproved</v>
      </c>
      <c r="C446" s="3" t="str">
        <f>HYPERLINK("https://otsuka-europe-crm.veevavault.com/ui/#object/sent_email__v/VBL000000005035", "SE-001379847")</f>
        <v>SE-001379847</v>
      </c>
      <c r="D446" s="1" t="s">
        <v>0</v>
      </c>
      <c r="E446" s="2">
        <v>0</v>
      </c>
      <c r="F446" s="2">
        <v>0</v>
      </c>
      <c r="G446" s="2">
        <v>0</v>
      </c>
      <c r="H446" s="1" t="s">
        <v>0</v>
      </c>
      <c r="I446" s="2">
        <v>0</v>
      </c>
      <c r="J446" s="1">
        <v>45961.335995370369</v>
      </c>
    </row>
    <row r="447" spans="1:10" x14ac:dyDescent="0.2">
      <c r="A447" s="4" t="s">
        <v>1</v>
      </c>
      <c r="B447" s="3" t="str">
        <f>HYPERLINK("https://otsuka-europe-crm.veevavault.com/ui/#object/approved_document__v/V5O000000001012", "SE_Webinar_DavidTaylor_November_preapproved")</f>
        <v>SE_Webinar_DavidTaylor_November_preapproved</v>
      </c>
      <c r="C447" s="3" t="str">
        <f>HYPERLINK("https://otsuka-europe-crm.veevavault.com/ui/#object/sent_email__v/VBL000000005036", "SE-001379848")</f>
        <v>SE-001379848</v>
      </c>
      <c r="D447" s="1" t="s">
        <v>0</v>
      </c>
      <c r="E447" s="2">
        <v>0</v>
      </c>
      <c r="F447" s="2">
        <v>0</v>
      </c>
      <c r="G447" s="2">
        <v>0</v>
      </c>
      <c r="H447" s="1" t="s">
        <v>0</v>
      </c>
      <c r="I447" s="2">
        <v>0</v>
      </c>
      <c r="J447" s="1">
        <v>45961.335995370369</v>
      </c>
    </row>
    <row r="448" spans="1:10" x14ac:dyDescent="0.2">
      <c r="A448" s="4" t="s">
        <v>1</v>
      </c>
      <c r="B448" s="3" t="str">
        <f>HYPERLINK("https://otsuka-europe-crm.veevavault.com/ui/#object/approved_document__v/V5O000000001012", "SE_Webinar_DavidTaylor_November_preapproved")</f>
        <v>SE_Webinar_DavidTaylor_November_preapproved</v>
      </c>
      <c r="C448" s="3" t="str">
        <f>HYPERLINK("https://otsuka-europe-crm.veevavault.com/ui/#object/sent_email__v/VBL000000005037", "SE-001379849")</f>
        <v>SE-001379849</v>
      </c>
      <c r="D448" s="1" t="s">
        <v>0</v>
      </c>
      <c r="E448" s="2">
        <v>0</v>
      </c>
      <c r="F448" s="2">
        <v>0</v>
      </c>
      <c r="G448" s="2">
        <v>0</v>
      </c>
      <c r="H448" s="1" t="s">
        <v>0</v>
      </c>
      <c r="I448" s="2">
        <v>0</v>
      </c>
      <c r="J448" s="1">
        <v>45961.336006944446</v>
      </c>
    </row>
    <row r="449" spans="1:10" x14ac:dyDescent="0.2">
      <c r="A449" s="4" t="s">
        <v>1</v>
      </c>
      <c r="B449" s="3" t="str">
        <f>HYPERLINK("https://otsuka-europe-crm.veevavault.com/ui/#object/approved_document__v/V5O000000001012", "SE_Webinar_DavidTaylor_November_preapproved")</f>
        <v>SE_Webinar_DavidTaylor_November_preapproved</v>
      </c>
      <c r="C449" s="3" t="str">
        <f>HYPERLINK("https://otsuka-europe-crm.veevavault.com/ui/#object/sent_email__v/VBL000000005038", "SE-001379850")</f>
        <v>SE-001379850</v>
      </c>
      <c r="D449" s="1" t="s">
        <v>0</v>
      </c>
      <c r="E449" s="2">
        <v>0</v>
      </c>
      <c r="F449" s="2">
        <v>0</v>
      </c>
      <c r="G449" s="2">
        <v>0</v>
      </c>
      <c r="H449" s="1" t="s">
        <v>0</v>
      </c>
      <c r="I449" s="2">
        <v>0</v>
      </c>
      <c r="J449" s="1">
        <v>45961.336006944446</v>
      </c>
    </row>
    <row r="450" spans="1:10" x14ac:dyDescent="0.2">
      <c r="A450" s="4" t="s">
        <v>1</v>
      </c>
      <c r="B450" s="3" t="str">
        <f>HYPERLINK("https://otsuka-europe-crm.veevavault.com/ui/#object/approved_document__v/V5O000000001012", "SE_Webinar_DavidTaylor_November_preapproved")</f>
        <v>SE_Webinar_DavidTaylor_November_preapproved</v>
      </c>
      <c r="C450" s="3" t="str">
        <f>HYPERLINK("https://otsuka-europe-crm.veevavault.com/ui/#object/sent_email__v/VBL000000005039", "SE-001379851")</f>
        <v>SE-001379851</v>
      </c>
      <c r="D450" s="1" t="s">
        <v>0</v>
      </c>
      <c r="E450" s="2">
        <v>0</v>
      </c>
      <c r="F450" s="2">
        <v>0</v>
      </c>
      <c r="G450" s="2">
        <v>0</v>
      </c>
      <c r="H450" s="1" t="s">
        <v>0</v>
      </c>
      <c r="I450" s="2">
        <v>0</v>
      </c>
      <c r="J450" s="1">
        <v>45961.336006944446</v>
      </c>
    </row>
    <row r="451" spans="1:10" x14ac:dyDescent="0.2">
      <c r="A451" s="4" t="s">
        <v>1</v>
      </c>
      <c r="B451" s="3" t="str">
        <f>HYPERLINK("https://otsuka-europe-crm.veevavault.com/ui/#object/approved_document__v/V5O000000001012", "SE_Webinar_DavidTaylor_November_preapproved")</f>
        <v>SE_Webinar_DavidTaylor_November_preapproved</v>
      </c>
      <c r="C451" s="3" t="str">
        <f>HYPERLINK("https://otsuka-europe-crm.veevavault.com/ui/#object/sent_email__v/VBL000000005040", "SE-001379852")</f>
        <v>SE-001379852</v>
      </c>
      <c r="D451" s="1" t="s">
        <v>0</v>
      </c>
      <c r="E451" s="2">
        <v>0</v>
      </c>
      <c r="F451" s="2">
        <v>0</v>
      </c>
      <c r="G451" s="2">
        <v>0</v>
      </c>
      <c r="H451" s="1" t="s">
        <v>0</v>
      </c>
      <c r="I451" s="2">
        <v>0</v>
      </c>
      <c r="J451" s="1">
        <v>45961.335995370369</v>
      </c>
    </row>
    <row r="452" spans="1:10" x14ac:dyDescent="0.2">
      <c r="A452" s="4" t="s">
        <v>1</v>
      </c>
      <c r="B452" s="3" t="str">
        <f>HYPERLINK("https://otsuka-europe-crm.veevavault.com/ui/#object/approved_document__v/V5O000000001012", "SE_Webinar_DavidTaylor_November_preapproved")</f>
        <v>SE_Webinar_DavidTaylor_November_preapproved</v>
      </c>
      <c r="C452" s="3" t="str">
        <f>HYPERLINK("https://otsuka-europe-crm.veevavault.com/ui/#object/sent_email__v/VBL000000005041", "SE-001379853")</f>
        <v>SE-001379853</v>
      </c>
      <c r="D452" s="1" t="s">
        <v>0</v>
      </c>
      <c r="E452" s="2">
        <v>0</v>
      </c>
      <c r="F452" s="2">
        <v>0</v>
      </c>
      <c r="G452" s="2">
        <v>0</v>
      </c>
      <c r="H452" s="1" t="s">
        <v>0</v>
      </c>
      <c r="I452" s="2">
        <v>0</v>
      </c>
      <c r="J452" s="1">
        <v>45961.335995370369</v>
      </c>
    </row>
    <row r="453" spans="1:10" x14ac:dyDescent="0.2">
      <c r="A453" s="4" t="s">
        <v>1</v>
      </c>
      <c r="B453" s="3" t="str">
        <f>HYPERLINK("https://otsuka-europe-crm.veevavault.com/ui/#object/approved_document__v/V5O000000001012", "SE_Webinar_DavidTaylor_November_preapproved")</f>
        <v>SE_Webinar_DavidTaylor_November_preapproved</v>
      </c>
      <c r="C453" s="3" t="str">
        <f>HYPERLINK("https://otsuka-europe-crm.veevavault.com/ui/#object/sent_email__v/VBL000000005042", "SE-001379854")</f>
        <v>SE-001379854</v>
      </c>
      <c r="D453" s="1" t="s">
        <v>0</v>
      </c>
      <c r="E453" s="2">
        <v>0</v>
      </c>
      <c r="F453" s="2">
        <v>0</v>
      </c>
      <c r="G453" s="2">
        <v>0</v>
      </c>
      <c r="H453" s="1" t="s">
        <v>0</v>
      </c>
      <c r="I453" s="2">
        <v>0</v>
      </c>
      <c r="J453" s="1">
        <v>45961.335995370369</v>
      </c>
    </row>
    <row r="454" spans="1:10" x14ac:dyDescent="0.2">
      <c r="A454" s="4" t="s">
        <v>1</v>
      </c>
      <c r="B454" s="3" t="str">
        <f>HYPERLINK("https://otsuka-europe-crm.veevavault.com/ui/#object/approved_document__v/V5O000000001012", "SE_Webinar_DavidTaylor_November_preapproved")</f>
        <v>SE_Webinar_DavidTaylor_November_preapproved</v>
      </c>
      <c r="C454" s="3" t="str">
        <f>HYPERLINK("https://otsuka-europe-crm.veevavault.com/ui/#object/sent_email__v/VBL000000005043", "SE-001379855")</f>
        <v>SE-001379855</v>
      </c>
      <c r="D454" s="1" t="s">
        <v>0</v>
      </c>
      <c r="E454" s="2">
        <v>0</v>
      </c>
      <c r="F454" s="2">
        <v>0</v>
      </c>
      <c r="G454" s="2">
        <v>0</v>
      </c>
      <c r="H454" s="1" t="s">
        <v>0</v>
      </c>
      <c r="I454" s="2">
        <v>0</v>
      </c>
      <c r="J454" s="1">
        <v>45961.336006944446</v>
      </c>
    </row>
    <row r="455" spans="1:10" x14ac:dyDescent="0.2">
      <c r="A455" s="4" t="s">
        <v>1</v>
      </c>
      <c r="B455" s="3" t="str">
        <f>HYPERLINK("https://otsuka-europe-crm.veevavault.com/ui/#object/approved_document__v/V5O000000001012", "SE_Webinar_DavidTaylor_November_preapproved")</f>
        <v>SE_Webinar_DavidTaylor_November_preapproved</v>
      </c>
      <c r="C455" s="3" t="str">
        <f>HYPERLINK("https://otsuka-europe-crm.veevavault.com/ui/#object/sent_email__v/VBL000000005044", "SE-001379856")</f>
        <v>SE-001379856</v>
      </c>
      <c r="D455" s="1" t="s">
        <v>0</v>
      </c>
      <c r="E455" s="2">
        <v>0</v>
      </c>
      <c r="F455" s="2">
        <v>0</v>
      </c>
      <c r="G455" s="2">
        <v>0</v>
      </c>
      <c r="H455" s="1" t="s">
        <v>0</v>
      </c>
      <c r="I455" s="2">
        <v>0</v>
      </c>
      <c r="J455" s="1">
        <v>45961.336006944446</v>
      </c>
    </row>
    <row r="456" spans="1:10" x14ac:dyDescent="0.2">
      <c r="A456" s="4" t="s">
        <v>1</v>
      </c>
      <c r="B456" s="3" t="str">
        <f>HYPERLINK("https://otsuka-europe-crm.veevavault.com/ui/#object/approved_document__v/V5O000000001012", "SE_Webinar_DavidTaylor_November_preapproved")</f>
        <v>SE_Webinar_DavidTaylor_November_preapproved</v>
      </c>
      <c r="C456" s="3" t="str">
        <f>HYPERLINK("https://otsuka-europe-crm.veevavault.com/ui/#object/sent_email__v/VBL000000005045", "SE-001379857")</f>
        <v>SE-001379857</v>
      </c>
      <c r="D456" s="1" t="s">
        <v>0</v>
      </c>
      <c r="E456" s="2">
        <v>0</v>
      </c>
      <c r="F456" s="2">
        <v>0</v>
      </c>
      <c r="G456" s="2">
        <v>0</v>
      </c>
      <c r="H456" s="1" t="s">
        <v>0</v>
      </c>
      <c r="I456" s="2">
        <v>0</v>
      </c>
      <c r="J456" s="1">
        <v>45961.336006944446</v>
      </c>
    </row>
    <row r="457" spans="1:10" x14ac:dyDescent="0.2">
      <c r="A457" s="4" t="s">
        <v>1</v>
      </c>
      <c r="B457" s="3" t="str">
        <f>HYPERLINK("https://otsuka-europe-crm.veevavault.com/ui/#object/approved_document__v/V5O000000001012", "SE_Webinar_DavidTaylor_November_preapproved")</f>
        <v>SE_Webinar_DavidTaylor_November_preapproved</v>
      </c>
      <c r="C457" s="3" t="str">
        <f>HYPERLINK("https://otsuka-europe-crm.veevavault.com/ui/#object/sent_email__v/VBL000000005046", "SE-001379858")</f>
        <v>SE-001379858</v>
      </c>
      <c r="D457" s="1" t="s">
        <v>0</v>
      </c>
      <c r="E457" s="2">
        <v>0</v>
      </c>
      <c r="F457" s="2">
        <v>0</v>
      </c>
      <c r="G457" s="2">
        <v>0</v>
      </c>
      <c r="H457" s="1" t="s">
        <v>0</v>
      </c>
      <c r="I457" s="2">
        <v>0</v>
      </c>
      <c r="J457" s="1">
        <v>45961.336006944446</v>
      </c>
    </row>
    <row r="458" spans="1:10" x14ac:dyDescent="0.2">
      <c r="A458" s="4" t="s">
        <v>1</v>
      </c>
      <c r="B458" s="3" t="str">
        <f>HYPERLINK("https://otsuka-europe-crm.veevavault.com/ui/#object/approved_document__v/V5O000000001012", "SE_Webinar_DavidTaylor_November_preapproved")</f>
        <v>SE_Webinar_DavidTaylor_November_preapproved</v>
      </c>
      <c r="C458" s="3" t="str">
        <f>HYPERLINK("https://otsuka-europe-crm.veevavault.com/ui/#object/sent_email__v/VBL000000005047", "SE-001379859")</f>
        <v>SE-001379859</v>
      </c>
      <c r="D458" s="1" t="s">
        <v>0</v>
      </c>
      <c r="E458" s="2">
        <v>0</v>
      </c>
      <c r="F458" s="2">
        <v>0</v>
      </c>
      <c r="G458" s="2">
        <v>0</v>
      </c>
      <c r="H458" s="1" t="s">
        <v>0</v>
      </c>
      <c r="I458" s="2">
        <v>0</v>
      </c>
      <c r="J458" s="1">
        <v>45961.336006944446</v>
      </c>
    </row>
    <row r="459" spans="1:10" x14ac:dyDescent="0.2">
      <c r="A459" s="4" t="s">
        <v>1</v>
      </c>
      <c r="B459" s="3" t="str">
        <f>HYPERLINK("https://otsuka-europe-crm.veevavault.com/ui/#object/approved_document__v/V5O000000001012", "SE_Webinar_DavidTaylor_November_preapproved")</f>
        <v>SE_Webinar_DavidTaylor_November_preapproved</v>
      </c>
      <c r="C459" s="3" t="str">
        <f>HYPERLINK("https://otsuka-europe-crm.veevavault.com/ui/#object/sent_email__v/VBL000000005048", "SE-001379860")</f>
        <v>SE-001379860</v>
      </c>
      <c r="D459" s="1" t="s">
        <v>0</v>
      </c>
      <c r="E459" s="2">
        <v>0</v>
      </c>
      <c r="F459" s="2">
        <v>0</v>
      </c>
      <c r="G459" s="2">
        <v>0</v>
      </c>
      <c r="H459" s="1" t="s">
        <v>0</v>
      </c>
      <c r="I459" s="2">
        <v>0</v>
      </c>
      <c r="J459" s="1">
        <v>45961.336006944446</v>
      </c>
    </row>
    <row r="460" spans="1:10" x14ac:dyDescent="0.2">
      <c r="A460" s="4" t="s">
        <v>1</v>
      </c>
      <c r="B460" s="3" t="str">
        <f>HYPERLINK("https://otsuka-europe-crm.veevavault.com/ui/#object/approved_document__v/V5O000000001012", "SE_Webinar_DavidTaylor_November_preapproved")</f>
        <v>SE_Webinar_DavidTaylor_November_preapproved</v>
      </c>
      <c r="C460" s="3" t="str">
        <f>HYPERLINK("https://otsuka-europe-crm.veevavault.com/ui/#object/sent_email__v/VBL000000005049", "SE-001379861")</f>
        <v>SE-001379861</v>
      </c>
      <c r="D460" s="1" t="s">
        <v>0</v>
      </c>
      <c r="E460" s="2">
        <v>0</v>
      </c>
      <c r="F460" s="2">
        <v>0</v>
      </c>
      <c r="G460" s="2">
        <v>0</v>
      </c>
      <c r="H460" s="1" t="s">
        <v>0</v>
      </c>
      <c r="I460" s="2">
        <v>0</v>
      </c>
      <c r="J460" s="1">
        <v>45961.336006944446</v>
      </c>
    </row>
    <row r="461" spans="1:10" x14ac:dyDescent="0.2">
      <c r="A461" s="4" t="s">
        <v>1</v>
      </c>
      <c r="B461" s="3" t="str">
        <f>HYPERLINK("https://otsuka-europe-crm.veevavault.com/ui/#object/approved_document__v/V5O000000001012", "SE_Webinar_DavidTaylor_November_preapproved")</f>
        <v>SE_Webinar_DavidTaylor_November_preapproved</v>
      </c>
      <c r="C461" s="3" t="str">
        <f>HYPERLINK("https://otsuka-europe-crm.veevavault.com/ui/#object/sent_email__v/VBL000000005050", "SE-001379862")</f>
        <v>SE-001379862</v>
      </c>
      <c r="D461" s="1" t="s">
        <v>0</v>
      </c>
      <c r="E461" s="2">
        <v>0</v>
      </c>
      <c r="F461" s="2">
        <v>0</v>
      </c>
      <c r="G461" s="2">
        <v>0</v>
      </c>
      <c r="H461" s="1" t="s">
        <v>0</v>
      </c>
      <c r="I461" s="2">
        <v>0</v>
      </c>
      <c r="J461" s="1">
        <v>45961.336006944446</v>
      </c>
    </row>
    <row r="462" spans="1:10" x14ac:dyDescent="0.2">
      <c r="A462" s="4" t="s">
        <v>1</v>
      </c>
      <c r="B462" s="3" t="str">
        <f>HYPERLINK("https://otsuka-europe-crm.veevavault.com/ui/#object/approved_document__v/V5O000000001012", "SE_Webinar_DavidTaylor_November_preapproved")</f>
        <v>SE_Webinar_DavidTaylor_November_preapproved</v>
      </c>
      <c r="C462" s="3" t="str">
        <f>HYPERLINK("https://otsuka-europe-crm.veevavault.com/ui/#object/sent_email__v/VBL000000005051", "SE-001379863")</f>
        <v>SE-001379863</v>
      </c>
      <c r="D462" s="1" t="s">
        <v>0</v>
      </c>
      <c r="E462" s="2">
        <v>0</v>
      </c>
      <c r="F462" s="2">
        <v>0</v>
      </c>
      <c r="G462" s="2">
        <v>0</v>
      </c>
      <c r="H462" s="1" t="s">
        <v>0</v>
      </c>
      <c r="I462" s="2">
        <v>0</v>
      </c>
      <c r="J462" s="1">
        <v>45961.336006944446</v>
      </c>
    </row>
    <row r="463" spans="1:10" x14ac:dyDescent="0.2">
      <c r="A463" s="4" t="s">
        <v>1</v>
      </c>
      <c r="B463" s="3" t="str">
        <f>HYPERLINK("https://otsuka-europe-crm.veevavault.com/ui/#object/approved_document__v/V5O000000001012", "SE_Webinar_DavidTaylor_November_preapproved")</f>
        <v>SE_Webinar_DavidTaylor_November_preapproved</v>
      </c>
      <c r="C463" s="3" t="str">
        <f>HYPERLINK("https://otsuka-europe-crm.veevavault.com/ui/#object/sent_email__v/VBL000000005052", "SE-001379864")</f>
        <v>SE-001379864</v>
      </c>
      <c r="D463" s="1" t="s">
        <v>0</v>
      </c>
      <c r="E463" s="2">
        <v>0</v>
      </c>
      <c r="F463" s="2">
        <v>0</v>
      </c>
      <c r="G463" s="2">
        <v>0</v>
      </c>
      <c r="H463" s="1" t="s">
        <v>0</v>
      </c>
      <c r="I463" s="2">
        <v>0</v>
      </c>
      <c r="J463" s="1">
        <v>45961.336006944446</v>
      </c>
    </row>
    <row r="464" spans="1:10" x14ac:dyDescent="0.2">
      <c r="A464" s="4" t="s">
        <v>1</v>
      </c>
      <c r="B464" s="3" t="str">
        <f>HYPERLINK("https://otsuka-europe-crm.veevavault.com/ui/#object/approved_document__v/V5O000000001012", "SE_Webinar_DavidTaylor_November_preapproved")</f>
        <v>SE_Webinar_DavidTaylor_November_preapproved</v>
      </c>
      <c r="C464" s="3" t="str">
        <f>HYPERLINK("https://otsuka-europe-crm.veevavault.com/ui/#object/sent_email__v/VBL000000005053", "SE-001379865")</f>
        <v>SE-001379865</v>
      </c>
      <c r="D464" s="1" t="s">
        <v>0</v>
      </c>
      <c r="E464" s="2">
        <v>0</v>
      </c>
      <c r="F464" s="2">
        <v>0</v>
      </c>
      <c r="G464" s="2">
        <v>0</v>
      </c>
      <c r="H464" s="1" t="s">
        <v>0</v>
      </c>
      <c r="I464" s="2">
        <v>0</v>
      </c>
      <c r="J464" s="1">
        <v>45961.336006944446</v>
      </c>
    </row>
    <row r="465" spans="1:10" x14ac:dyDescent="0.2">
      <c r="A465" s="4" t="s">
        <v>1</v>
      </c>
      <c r="B465" s="3" t="str">
        <f>HYPERLINK("https://otsuka-europe-crm.veevavault.com/ui/#object/approved_document__v/V5O000000001012", "SE_Webinar_DavidTaylor_November_preapproved")</f>
        <v>SE_Webinar_DavidTaylor_November_preapproved</v>
      </c>
      <c r="C465" s="3" t="str">
        <f>HYPERLINK("https://otsuka-europe-crm.veevavault.com/ui/#object/sent_email__v/VBL000000005054", "SE-001379866")</f>
        <v>SE-001379866</v>
      </c>
      <c r="D465" s="1" t="s">
        <v>0</v>
      </c>
      <c r="E465" s="2">
        <v>0</v>
      </c>
      <c r="F465" s="2">
        <v>0</v>
      </c>
      <c r="G465" s="2">
        <v>0</v>
      </c>
      <c r="H465" s="1" t="s">
        <v>0</v>
      </c>
      <c r="I465" s="2">
        <v>0</v>
      </c>
      <c r="J465" s="1">
        <v>45961.336006944446</v>
      </c>
    </row>
    <row r="466" spans="1:10" x14ac:dyDescent="0.2">
      <c r="A466" s="4" t="s">
        <v>1</v>
      </c>
      <c r="B466" s="3" t="str">
        <f>HYPERLINK("https://otsuka-europe-crm.veevavault.com/ui/#object/approved_document__v/V5O000000001012", "SE_Webinar_DavidTaylor_November_preapproved")</f>
        <v>SE_Webinar_DavidTaylor_November_preapproved</v>
      </c>
      <c r="C466" s="3" t="str">
        <f>HYPERLINK("https://otsuka-europe-crm.veevavault.com/ui/#object/sent_email__v/VBL000000005055", "SE-001379867")</f>
        <v>SE-001379867</v>
      </c>
      <c r="D466" s="1" t="s">
        <v>0</v>
      </c>
      <c r="E466" s="2">
        <v>0</v>
      </c>
      <c r="F466" s="2">
        <v>0</v>
      </c>
      <c r="G466" s="2">
        <v>0</v>
      </c>
      <c r="H466" s="1" t="s">
        <v>0</v>
      </c>
      <c r="I466" s="2">
        <v>0</v>
      </c>
      <c r="J466" s="1">
        <v>45961.336018518516</v>
      </c>
    </row>
    <row r="467" spans="1:10" x14ac:dyDescent="0.2">
      <c r="A467" s="4" t="s">
        <v>1</v>
      </c>
      <c r="B467" s="3" t="str">
        <f>HYPERLINK("https://otsuka-europe-crm.veevavault.com/ui/#object/approved_document__v/V5O000000001012", "SE_Webinar_DavidTaylor_November_preapproved")</f>
        <v>SE_Webinar_DavidTaylor_November_preapproved</v>
      </c>
      <c r="C467" s="3" t="str">
        <f>HYPERLINK("https://otsuka-europe-crm.veevavault.com/ui/#object/sent_email__v/VBL000000005056", "SE-001379868")</f>
        <v>SE-001379868</v>
      </c>
      <c r="D467" s="1" t="s">
        <v>0</v>
      </c>
      <c r="E467" s="2">
        <v>0</v>
      </c>
      <c r="F467" s="2">
        <v>0</v>
      </c>
      <c r="G467" s="2">
        <v>0</v>
      </c>
      <c r="H467" s="1" t="s">
        <v>0</v>
      </c>
      <c r="I467" s="2">
        <v>0</v>
      </c>
      <c r="J467" s="1">
        <v>45961.336018518516</v>
      </c>
    </row>
    <row r="468" spans="1:10" x14ac:dyDescent="0.2">
      <c r="A468" s="4" t="s">
        <v>1</v>
      </c>
      <c r="B468" s="3" t="str">
        <f>HYPERLINK("https://otsuka-europe-crm.veevavault.com/ui/#object/approved_document__v/V5O000000001012", "SE_Webinar_DavidTaylor_November_preapproved")</f>
        <v>SE_Webinar_DavidTaylor_November_preapproved</v>
      </c>
      <c r="C468" s="3" t="str">
        <f>HYPERLINK("https://otsuka-europe-crm.veevavault.com/ui/#object/sent_email__v/VBL000000005057", "SE-001379869")</f>
        <v>SE-001379869</v>
      </c>
      <c r="D468" s="1" t="s">
        <v>0</v>
      </c>
      <c r="E468" s="2">
        <v>0</v>
      </c>
      <c r="F468" s="2">
        <v>0</v>
      </c>
      <c r="G468" s="2">
        <v>0</v>
      </c>
      <c r="H468" s="1" t="s">
        <v>0</v>
      </c>
      <c r="I468" s="2">
        <v>0</v>
      </c>
      <c r="J468" s="1">
        <v>45961.336018518516</v>
      </c>
    </row>
    <row r="469" spans="1:10" x14ac:dyDescent="0.2">
      <c r="A469" s="4" t="s">
        <v>1</v>
      </c>
      <c r="B469" s="3" t="str">
        <f>HYPERLINK("https://otsuka-europe-crm.veevavault.com/ui/#object/approved_document__v/V5O000000001012", "SE_Webinar_DavidTaylor_November_preapproved")</f>
        <v>SE_Webinar_DavidTaylor_November_preapproved</v>
      </c>
      <c r="C469" s="3" t="str">
        <f>HYPERLINK("https://otsuka-europe-crm.veevavault.com/ui/#object/sent_email__v/VBL000000005058", "SE-001379870")</f>
        <v>SE-001379870</v>
      </c>
      <c r="D469" s="1" t="s">
        <v>0</v>
      </c>
      <c r="E469" s="2">
        <v>0</v>
      </c>
      <c r="F469" s="2">
        <v>0</v>
      </c>
      <c r="G469" s="2">
        <v>0</v>
      </c>
      <c r="H469" s="1" t="s">
        <v>0</v>
      </c>
      <c r="I469" s="2">
        <v>0</v>
      </c>
      <c r="J469" s="1">
        <v>45961.336018518516</v>
      </c>
    </row>
    <row r="470" spans="1:10" x14ac:dyDescent="0.2">
      <c r="A470" s="4" t="s">
        <v>1</v>
      </c>
      <c r="B470" s="3" t="str">
        <f>HYPERLINK("https://otsuka-europe-crm.veevavault.com/ui/#object/approved_document__v/V5O000000001012", "SE_Webinar_DavidTaylor_November_preapproved")</f>
        <v>SE_Webinar_DavidTaylor_November_preapproved</v>
      </c>
      <c r="C470" s="3" t="str">
        <f>HYPERLINK("https://otsuka-europe-crm.veevavault.com/ui/#object/sent_email__v/VBL000000005059", "SE-001379871")</f>
        <v>SE-001379871</v>
      </c>
      <c r="D470" s="1" t="s">
        <v>0</v>
      </c>
      <c r="E470" s="2">
        <v>0</v>
      </c>
      <c r="F470" s="2">
        <v>0</v>
      </c>
      <c r="G470" s="2">
        <v>0</v>
      </c>
      <c r="H470" s="1" t="s">
        <v>0</v>
      </c>
      <c r="I470" s="2">
        <v>0</v>
      </c>
      <c r="J470" s="1">
        <v>45961.336018518516</v>
      </c>
    </row>
    <row r="471" spans="1:10" x14ac:dyDescent="0.2">
      <c r="A471" s="4" t="s">
        <v>1</v>
      </c>
      <c r="B471" s="3" t="str">
        <f>HYPERLINK("https://otsuka-europe-crm.veevavault.com/ui/#object/approved_document__v/V5O000000001012", "SE_Webinar_DavidTaylor_November_preapproved")</f>
        <v>SE_Webinar_DavidTaylor_November_preapproved</v>
      </c>
      <c r="C471" s="3" t="str">
        <f>HYPERLINK("https://otsuka-europe-crm.veevavault.com/ui/#object/sent_email__v/VBL000000005060", "SE-001379872")</f>
        <v>SE-001379872</v>
      </c>
      <c r="D471" s="1" t="s">
        <v>0</v>
      </c>
      <c r="E471" s="2">
        <v>0</v>
      </c>
      <c r="F471" s="2">
        <v>0</v>
      </c>
      <c r="G471" s="2">
        <v>0</v>
      </c>
      <c r="H471" s="1" t="s">
        <v>0</v>
      </c>
      <c r="I471" s="2">
        <v>0</v>
      </c>
      <c r="J471" s="1">
        <v>45961.336018518516</v>
      </c>
    </row>
    <row r="472" spans="1:10" x14ac:dyDescent="0.2">
      <c r="A472" s="4" t="s">
        <v>1</v>
      </c>
      <c r="B472" s="3" t="str">
        <f>HYPERLINK("https://otsuka-europe-crm.veevavault.com/ui/#object/approved_document__v/V5O000000001012", "SE_Webinar_DavidTaylor_November_preapproved")</f>
        <v>SE_Webinar_DavidTaylor_November_preapproved</v>
      </c>
      <c r="C472" s="3" t="str">
        <f>HYPERLINK("https://otsuka-europe-crm.veevavault.com/ui/#object/sent_email__v/VBL000000005061", "SE-001379873")</f>
        <v>SE-001379873</v>
      </c>
      <c r="D472" s="1" t="s">
        <v>0</v>
      </c>
      <c r="E472" s="2">
        <v>0</v>
      </c>
      <c r="F472" s="2">
        <v>0</v>
      </c>
      <c r="G472" s="2">
        <v>0</v>
      </c>
      <c r="H472" s="1" t="s">
        <v>0</v>
      </c>
      <c r="I472" s="2">
        <v>0</v>
      </c>
      <c r="J472" s="1">
        <v>45961.336018518516</v>
      </c>
    </row>
    <row r="473" spans="1:10" x14ac:dyDescent="0.2">
      <c r="A473" s="4" t="s">
        <v>1</v>
      </c>
      <c r="B473" s="3" t="str">
        <f>HYPERLINK("https://otsuka-europe-crm.veevavault.com/ui/#object/approved_document__v/V5O000000001012", "SE_Webinar_DavidTaylor_November_preapproved")</f>
        <v>SE_Webinar_DavidTaylor_November_preapproved</v>
      </c>
      <c r="C473" s="3" t="str">
        <f>HYPERLINK("https://otsuka-europe-crm.veevavault.com/ui/#object/sent_email__v/VBL000000005062", "SE-001379874")</f>
        <v>SE-001379874</v>
      </c>
      <c r="D473" s="1" t="s">
        <v>0</v>
      </c>
      <c r="E473" s="2">
        <v>0</v>
      </c>
      <c r="F473" s="2">
        <v>0</v>
      </c>
      <c r="G473" s="2">
        <v>0</v>
      </c>
      <c r="H473" s="1" t="s">
        <v>0</v>
      </c>
      <c r="I473" s="2">
        <v>0</v>
      </c>
      <c r="J473" s="1">
        <v>45961.336018518516</v>
      </c>
    </row>
    <row r="474" spans="1:10" x14ac:dyDescent="0.2">
      <c r="A474" s="4" t="s">
        <v>1</v>
      </c>
      <c r="B474" s="3" t="str">
        <f>HYPERLINK("https://otsuka-europe-crm.veevavault.com/ui/#object/approved_document__v/V5O000000001012", "SE_Webinar_DavidTaylor_November_preapproved")</f>
        <v>SE_Webinar_DavidTaylor_November_preapproved</v>
      </c>
      <c r="C474" s="3" t="str">
        <f>HYPERLINK("https://otsuka-europe-crm.veevavault.com/ui/#object/sent_email__v/VBL000000005063", "SE-001379875")</f>
        <v>SE-001379875</v>
      </c>
      <c r="D474" s="1" t="s">
        <v>0</v>
      </c>
      <c r="E474" s="2">
        <v>0</v>
      </c>
      <c r="F474" s="2">
        <v>0</v>
      </c>
      <c r="G474" s="2">
        <v>0</v>
      </c>
      <c r="H474" s="1" t="s">
        <v>0</v>
      </c>
      <c r="I474" s="2">
        <v>0</v>
      </c>
      <c r="J474" s="1">
        <v>45961.336030092592</v>
      </c>
    </row>
    <row r="475" spans="1:10" x14ac:dyDescent="0.2">
      <c r="A475" s="4" t="s">
        <v>1</v>
      </c>
      <c r="B475" s="3" t="str">
        <f>HYPERLINK("https://otsuka-europe-crm.veevavault.com/ui/#object/approved_document__v/V5O000000001012", "SE_Webinar_DavidTaylor_November_preapproved")</f>
        <v>SE_Webinar_DavidTaylor_November_preapproved</v>
      </c>
      <c r="C475" s="3" t="str">
        <f>HYPERLINK("https://otsuka-europe-crm.veevavault.com/ui/#object/sent_email__v/VBL000000005064", "SE-001379876")</f>
        <v>SE-001379876</v>
      </c>
      <c r="D475" s="1" t="s">
        <v>0</v>
      </c>
      <c r="E475" s="2">
        <v>0</v>
      </c>
      <c r="F475" s="2">
        <v>0</v>
      </c>
      <c r="G475" s="2">
        <v>0</v>
      </c>
      <c r="H475" s="1" t="s">
        <v>0</v>
      </c>
      <c r="I475" s="2">
        <v>0</v>
      </c>
      <c r="J475" s="1">
        <v>45961.336030092592</v>
      </c>
    </row>
    <row r="476" spans="1:10" x14ac:dyDescent="0.2">
      <c r="A476" s="4" t="s">
        <v>1</v>
      </c>
      <c r="B476" s="3" t="str">
        <f>HYPERLINK("https://otsuka-europe-crm.veevavault.com/ui/#object/approved_document__v/V5O000000001012", "SE_Webinar_DavidTaylor_November_preapproved")</f>
        <v>SE_Webinar_DavidTaylor_November_preapproved</v>
      </c>
      <c r="C476" s="3" t="str">
        <f>HYPERLINK("https://otsuka-europe-crm.veevavault.com/ui/#object/sent_email__v/VBL000000005065", "SE-001379877")</f>
        <v>SE-001379877</v>
      </c>
      <c r="D476" s="1" t="s">
        <v>0</v>
      </c>
      <c r="E476" s="2">
        <v>0</v>
      </c>
      <c r="F476" s="2">
        <v>0</v>
      </c>
      <c r="G476" s="2">
        <v>0</v>
      </c>
      <c r="H476" s="1" t="s">
        <v>0</v>
      </c>
      <c r="I476" s="2">
        <v>0</v>
      </c>
      <c r="J476" s="1">
        <v>45961.336030092592</v>
      </c>
    </row>
    <row r="477" spans="1:10" x14ac:dyDescent="0.2">
      <c r="A477" s="4" t="s">
        <v>1</v>
      </c>
      <c r="B477" s="3" t="str">
        <f>HYPERLINK("https://otsuka-europe-crm.veevavault.com/ui/#object/approved_document__v/V5O000000001012", "SE_Webinar_DavidTaylor_November_preapproved")</f>
        <v>SE_Webinar_DavidTaylor_November_preapproved</v>
      </c>
      <c r="C477" s="3" t="str">
        <f>HYPERLINK("https://otsuka-europe-crm.veevavault.com/ui/#object/sent_email__v/VBL000000005066", "SE-001379878")</f>
        <v>SE-001379878</v>
      </c>
      <c r="D477" s="1" t="s">
        <v>0</v>
      </c>
      <c r="E477" s="2">
        <v>0</v>
      </c>
      <c r="F477" s="2">
        <v>0</v>
      </c>
      <c r="G477" s="2">
        <v>0</v>
      </c>
      <c r="H477" s="1" t="s">
        <v>0</v>
      </c>
      <c r="I477" s="2">
        <v>0</v>
      </c>
      <c r="J477" s="1">
        <v>45961.336030092592</v>
      </c>
    </row>
    <row r="478" spans="1:10" x14ac:dyDescent="0.2">
      <c r="A478" s="4" t="s">
        <v>1</v>
      </c>
      <c r="B478" s="3" t="str">
        <f>HYPERLINK("https://otsuka-europe-crm.veevavault.com/ui/#object/approved_document__v/V5O000000001012", "SE_Webinar_DavidTaylor_November_preapproved")</f>
        <v>SE_Webinar_DavidTaylor_November_preapproved</v>
      </c>
      <c r="C478" s="3" t="str">
        <f>HYPERLINK("https://otsuka-europe-crm.veevavault.com/ui/#object/sent_email__v/VBL000000005067", "SE-001379879")</f>
        <v>SE-001379879</v>
      </c>
      <c r="D478" s="1" t="s">
        <v>0</v>
      </c>
      <c r="E478" s="2">
        <v>0</v>
      </c>
      <c r="F478" s="2">
        <v>0</v>
      </c>
      <c r="G478" s="2">
        <v>0</v>
      </c>
      <c r="H478" s="1" t="s">
        <v>0</v>
      </c>
      <c r="I478" s="2">
        <v>0</v>
      </c>
      <c r="J478" s="1">
        <v>45961.336030092592</v>
      </c>
    </row>
    <row r="479" spans="1:10" x14ac:dyDescent="0.2">
      <c r="A479" s="4" t="s">
        <v>1</v>
      </c>
      <c r="B479" s="3" t="str">
        <f>HYPERLINK("https://otsuka-europe-crm.veevavault.com/ui/#object/approved_document__v/V5O000000001012", "SE_Webinar_DavidTaylor_November_preapproved")</f>
        <v>SE_Webinar_DavidTaylor_November_preapproved</v>
      </c>
      <c r="C479" s="3" t="str">
        <f>HYPERLINK("https://otsuka-europe-crm.veevavault.com/ui/#object/sent_email__v/VBL000000005068", "SE-001379880")</f>
        <v>SE-001379880</v>
      </c>
      <c r="D479" s="1" t="s">
        <v>0</v>
      </c>
      <c r="E479" s="2">
        <v>0</v>
      </c>
      <c r="F479" s="2">
        <v>0</v>
      </c>
      <c r="G479" s="2">
        <v>0</v>
      </c>
      <c r="H479" s="1" t="s">
        <v>0</v>
      </c>
      <c r="I479" s="2">
        <v>0</v>
      </c>
      <c r="J479" s="1">
        <v>45961.336030092592</v>
      </c>
    </row>
    <row r="480" spans="1:10" x14ac:dyDescent="0.2">
      <c r="A480" s="4" t="s">
        <v>1</v>
      </c>
      <c r="B480" s="3" t="str">
        <f>HYPERLINK("https://otsuka-europe-crm.veevavault.com/ui/#object/approved_document__v/V5O000000001012", "SE_Webinar_DavidTaylor_November_preapproved")</f>
        <v>SE_Webinar_DavidTaylor_November_preapproved</v>
      </c>
      <c r="C480" s="3" t="str">
        <f>HYPERLINK("https://otsuka-europe-crm.veevavault.com/ui/#object/sent_email__v/VBL000000005069", "SE-001379881")</f>
        <v>SE-001379881</v>
      </c>
      <c r="D480" s="1" t="s">
        <v>0</v>
      </c>
      <c r="E480" s="2">
        <v>0</v>
      </c>
      <c r="F480" s="2">
        <v>0</v>
      </c>
      <c r="G480" s="2">
        <v>0</v>
      </c>
      <c r="H480" s="1" t="s">
        <v>0</v>
      </c>
      <c r="I480" s="2">
        <v>0</v>
      </c>
      <c r="J480" s="1">
        <v>45961.336030092592</v>
      </c>
    </row>
    <row r="481" spans="1:10" x14ac:dyDescent="0.2">
      <c r="A481" s="4" t="s">
        <v>1</v>
      </c>
      <c r="B481" s="3" t="str">
        <f>HYPERLINK("https://otsuka-europe-crm.veevavault.com/ui/#object/approved_document__v/V5O000000001012", "SE_Webinar_DavidTaylor_November_preapproved")</f>
        <v>SE_Webinar_DavidTaylor_November_preapproved</v>
      </c>
      <c r="C481" s="3" t="str">
        <f>HYPERLINK("https://otsuka-europe-crm.veevavault.com/ui/#object/sent_email__v/VBL000000005070", "SE-001379882")</f>
        <v>SE-001379882</v>
      </c>
      <c r="D481" s="1" t="s">
        <v>0</v>
      </c>
      <c r="E481" s="2">
        <v>0</v>
      </c>
      <c r="F481" s="2">
        <v>0</v>
      </c>
      <c r="G481" s="2">
        <v>0</v>
      </c>
      <c r="H481" s="1" t="s">
        <v>0</v>
      </c>
      <c r="I481" s="2">
        <v>0</v>
      </c>
      <c r="J481" s="1">
        <v>45961.336030092592</v>
      </c>
    </row>
    <row r="482" spans="1:10" x14ac:dyDescent="0.2">
      <c r="A482" s="4" t="s">
        <v>1</v>
      </c>
      <c r="B482" s="3" t="str">
        <f>HYPERLINK("https://otsuka-europe-crm.veevavault.com/ui/#object/approved_document__v/V5O000000001012", "SE_Webinar_DavidTaylor_November_preapproved")</f>
        <v>SE_Webinar_DavidTaylor_November_preapproved</v>
      </c>
      <c r="C482" s="3" t="str">
        <f>HYPERLINK("https://otsuka-europe-crm.veevavault.com/ui/#object/sent_email__v/VBL000000005071", "SE-001379883")</f>
        <v>SE-001379883</v>
      </c>
      <c r="D482" s="1" t="s">
        <v>0</v>
      </c>
      <c r="E482" s="2">
        <v>0</v>
      </c>
      <c r="F482" s="2">
        <v>0</v>
      </c>
      <c r="G482" s="2">
        <v>0</v>
      </c>
      <c r="H482" s="1" t="s">
        <v>0</v>
      </c>
      <c r="I482" s="2">
        <v>0</v>
      </c>
      <c r="J482" s="1">
        <v>45961.336030092592</v>
      </c>
    </row>
    <row r="483" spans="1:10" x14ac:dyDescent="0.2">
      <c r="A483" s="4" t="s">
        <v>1</v>
      </c>
      <c r="B483" s="3" t="str">
        <f>HYPERLINK("https://otsuka-europe-crm.veevavault.com/ui/#object/approved_document__v/V5O000000001012", "SE_Webinar_DavidTaylor_November_preapproved")</f>
        <v>SE_Webinar_DavidTaylor_November_preapproved</v>
      </c>
      <c r="C483" s="3" t="str">
        <f>HYPERLINK("https://otsuka-europe-crm.veevavault.com/ui/#object/sent_email__v/VBL000000005072", "SE-001379884")</f>
        <v>SE-001379884</v>
      </c>
      <c r="D483" s="1" t="s">
        <v>0</v>
      </c>
      <c r="E483" s="2">
        <v>0</v>
      </c>
      <c r="F483" s="2">
        <v>0</v>
      </c>
      <c r="G483" s="2">
        <v>0</v>
      </c>
      <c r="H483" s="1" t="s">
        <v>0</v>
      </c>
      <c r="I483" s="2">
        <v>0</v>
      </c>
      <c r="J483" s="1">
        <v>45961.336030092592</v>
      </c>
    </row>
    <row r="484" spans="1:10" x14ac:dyDescent="0.2">
      <c r="A484" s="4" t="s">
        <v>1</v>
      </c>
      <c r="B484" s="3" t="str">
        <f>HYPERLINK("https://otsuka-europe-crm.veevavault.com/ui/#object/approved_document__v/V5O000000001012", "SE_Webinar_DavidTaylor_November_preapproved")</f>
        <v>SE_Webinar_DavidTaylor_November_preapproved</v>
      </c>
      <c r="C484" s="3" t="str">
        <f>HYPERLINK("https://otsuka-europe-crm.veevavault.com/ui/#object/sent_email__v/VBL000000005073", "SE-001379885")</f>
        <v>SE-001379885</v>
      </c>
      <c r="D484" s="1" t="s">
        <v>0</v>
      </c>
      <c r="E484" s="2">
        <v>0</v>
      </c>
      <c r="F484" s="2">
        <v>0</v>
      </c>
      <c r="G484" s="2">
        <v>0</v>
      </c>
      <c r="H484" s="1" t="s">
        <v>0</v>
      </c>
      <c r="I484" s="2">
        <v>0</v>
      </c>
      <c r="J484" s="1">
        <v>45961.336030092592</v>
      </c>
    </row>
    <row r="485" spans="1:10" x14ac:dyDescent="0.2">
      <c r="A485" s="4" t="s">
        <v>1</v>
      </c>
      <c r="B485" s="3" t="str">
        <f>HYPERLINK("https://otsuka-europe-crm.veevavault.com/ui/#object/approved_document__v/V5O000000001012", "SE_Webinar_DavidTaylor_November_preapproved")</f>
        <v>SE_Webinar_DavidTaylor_November_preapproved</v>
      </c>
      <c r="C485" s="3" t="str">
        <f>HYPERLINK("https://otsuka-europe-crm.veevavault.com/ui/#object/sent_email__v/VBL000000005074", "SE-001379886")</f>
        <v>SE-001379886</v>
      </c>
      <c r="D485" s="1" t="s">
        <v>0</v>
      </c>
      <c r="E485" s="2">
        <v>0</v>
      </c>
      <c r="F485" s="2">
        <v>0</v>
      </c>
      <c r="G485" s="2">
        <v>0</v>
      </c>
      <c r="H485" s="1" t="s">
        <v>0</v>
      </c>
      <c r="I485" s="2">
        <v>0</v>
      </c>
      <c r="J485" s="1">
        <v>45961.336030092592</v>
      </c>
    </row>
    <row r="486" spans="1:10" x14ac:dyDescent="0.2">
      <c r="A486" s="4" t="s">
        <v>1</v>
      </c>
      <c r="B486" s="3" t="str">
        <f>HYPERLINK("https://otsuka-europe-crm.veevavault.com/ui/#object/approved_document__v/V5O000000001012", "SE_Webinar_DavidTaylor_November_preapproved")</f>
        <v>SE_Webinar_DavidTaylor_November_preapproved</v>
      </c>
      <c r="C486" s="3" t="str">
        <f>HYPERLINK("https://otsuka-europe-crm.veevavault.com/ui/#object/sent_email__v/VBL000000005075", "SE-001379887")</f>
        <v>SE-001379887</v>
      </c>
      <c r="D486" s="1" t="s">
        <v>0</v>
      </c>
      <c r="E486" s="2">
        <v>0</v>
      </c>
      <c r="F486" s="2">
        <v>0</v>
      </c>
      <c r="G486" s="2">
        <v>0</v>
      </c>
      <c r="H486" s="1" t="s">
        <v>0</v>
      </c>
      <c r="I486" s="2">
        <v>0</v>
      </c>
      <c r="J486" s="1">
        <v>45961.336041666669</v>
      </c>
    </row>
    <row r="487" spans="1:10" x14ac:dyDescent="0.2">
      <c r="A487" s="4" t="s">
        <v>1</v>
      </c>
      <c r="B487" s="3" t="str">
        <f>HYPERLINK("https://otsuka-europe-crm.veevavault.com/ui/#object/approved_document__v/V5O000000001012", "SE_Webinar_DavidTaylor_November_preapproved")</f>
        <v>SE_Webinar_DavidTaylor_November_preapproved</v>
      </c>
      <c r="C487" s="3" t="str">
        <f>HYPERLINK("https://otsuka-europe-crm.veevavault.com/ui/#object/sent_email__v/VBL000000005076", "SE-001379888")</f>
        <v>SE-001379888</v>
      </c>
      <c r="D487" s="1" t="s">
        <v>0</v>
      </c>
      <c r="E487" s="2">
        <v>0</v>
      </c>
      <c r="F487" s="2">
        <v>0</v>
      </c>
      <c r="G487" s="2">
        <v>0</v>
      </c>
      <c r="H487" s="1" t="s">
        <v>0</v>
      </c>
      <c r="I487" s="2">
        <v>0</v>
      </c>
      <c r="J487" s="1">
        <v>45961.336041666669</v>
      </c>
    </row>
    <row r="488" spans="1:10" x14ac:dyDescent="0.2">
      <c r="A488" s="4" t="s">
        <v>1</v>
      </c>
      <c r="B488" s="3" t="str">
        <f>HYPERLINK("https://otsuka-europe-crm.veevavault.com/ui/#object/approved_document__v/V5O000000001012", "SE_Webinar_DavidTaylor_November_preapproved")</f>
        <v>SE_Webinar_DavidTaylor_November_preapproved</v>
      </c>
      <c r="C488" s="3" t="str">
        <f>HYPERLINK("https://otsuka-europe-crm.veevavault.com/ui/#object/sent_email__v/VBL000000005077", "SE-001379889")</f>
        <v>SE-001379889</v>
      </c>
      <c r="D488" s="1" t="s">
        <v>0</v>
      </c>
      <c r="E488" s="2">
        <v>0</v>
      </c>
      <c r="F488" s="2">
        <v>0</v>
      </c>
      <c r="G488" s="2">
        <v>0</v>
      </c>
      <c r="H488" s="1" t="s">
        <v>0</v>
      </c>
      <c r="I488" s="2">
        <v>0</v>
      </c>
      <c r="J488" s="1">
        <v>45961.336041666669</v>
      </c>
    </row>
    <row r="489" spans="1:10" x14ac:dyDescent="0.2">
      <c r="A489" s="4" t="s">
        <v>1</v>
      </c>
      <c r="B489" s="3" t="str">
        <f>HYPERLINK("https://otsuka-europe-crm.veevavault.com/ui/#object/approved_document__v/V5O000000001012", "SE_Webinar_DavidTaylor_November_preapproved")</f>
        <v>SE_Webinar_DavidTaylor_November_preapproved</v>
      </c>
      <c r="C489" s="3" t="str">
        <f>HYPERLINK("https://otsuka-europe-crm.veevavault.com/ui/#object/sent_email__v/VBL000000005078", "SE-001379890")</f>
        <v>SE-001379890</v>
      </c>
      <c r="D489" s="1" t="s">
        <v>0</v>
      </c>
      <c r="E489" s="2">
        <v>0</v>
      </c>
      <c r="F489" s="2">
        <v>0</v>
      </c>
      <c r="G489" s="2">
        <v>0</v>
      </c>
      <c r="H489" s="1" t="s">
        <v>0</v>
      </c>
      <c r="I489" s="2">
        <v>0</v>
      </c>
      <c r="J489" s="1">
        <v>45961.336041666669</v>
      </c>
    </row>
    <row r="490" spans="1:10" x14ac:dyDescent="0.2">
      <c r="A490" s="4" t="s">
        <v>1</v>
      </c>
      <c r="B490" s="3" t="str">
        <f>HYPERLINK("https://otsuka-europe-crm.veevavault.com/ui/#object/approved_document__v/V5O000000001012", "SE_Webinar_DavidTaylor_November_preapproved")</f>
        <v>SE_Webinar_DavidTaylor_November_preapproved</v>
      </c>
      <c r="C490" s="3" t="str">
        <f>HYPERLINK("https://otsuka-europe-crm.veevavault.com/ui/#object/sent_email__v/VBL000000005079", "SE-001379891")</f>
        <v>SE-001379891</v>
      </c>
      <c r="D490" s="1" t="s">
        <v>0</v>
      </c>
      <c r="E490" s="2">
        <v>0</v>
      </c>
      <c r="F490" s="2">
        <v>0</v>
      </c>
      <c r="G490" s="2">
        <v>0</v>
      </c>
      <c r="H490" s="1" t="s">
        <v>0</v>
      </c>
      <c r="I490" s="2">
        <v>0</v>
      </c>
      <c r="J490" s="1">
        <v>45961.336041666669</v>
      </c>
    </row>
    <row r="491" spans="1:10" x14ac:dyDescent="0.2">
      <c r="A491" s="4" t="s">
        <v>1</v>
      </c>
      <c r="B491" s="3" t="str">
        <f>HYPERLINK("https://otsuka-europe-crm.veevavault.com/ui/#object/approved_document__v/V5O000000001012", "SE_Webinar_DavidTaylor_November_preapproved")</f>
        <v>SE_Webinar_DavidTaylor_November_preapproved</v>
      </c>
      <c r="C491" s="3" t="str">
        <f>HYPERLINK("https://otsuka-europe-crm.veevavault.com/ui/#object/sent_email__v/VBL000000005080", "SE-001379892")</f>
        <v>SE-001379892</v>
      </c>
      <c r="D491" s="1" t="s">
        <v>0</v>
      </c>
      <c r="E491" s="2">
        <v>0</v>
      </c>
      <c r="F491" s="2">
        <v>0</v>
      </c>
      <c r="G491" s="2">
        <v>0</v>
      </c>
      <c r="H491" s="1" t="s">
        <v>0</v>
      </c>
      <c r="I491" s="2">
        <v>0</v>
      </c>
      <c r="J491" s="1">
        <v>45961.336041666669</v>
      </c>
    </row>
    <row r="492" spans="1:10" x14ac:dyDescent="0.2">
      <c r="A492" s="4" t="s">
        <v>1</v>
      </c>
      <c r="B492" s="3" t="str">
        <f>HYPERLINK("https://otsuka-europe-crm.veevavault.com/ui/#object/approved_document__v/V5O000000001012", "SE_Webinar_DavidTaylor_November_preapproved")</f>
        <v>SE_Webinar_DavidTaylor_November_preapproved</v>
      </c>
      <c r="C492" s="3" t="str">
        <f>HYPERLINK("https://otsuka-europe-crm.veevavault.com/ui/#object/sent_email__v/VBL000000005081", "SE-001379893")</f>
        <v>SE-001379893</v>
      </c>
      <c r="D492" s="1" t="s">
        <v>0</v>
      </c>
      <c r="E492" s="2">
        <v>0</v>
      </c>
      <c r="F492" s="2">
        <v>0</v>
      </c>
      <c r="G492" s="2">
        <v>0</v>
      </c>
      <c r="H492" s="1" t="s">
        <v>0</v>
      </c>
      <c r="I492" s="2">
        <v>0</v>
      </c>
      <c r="J492" s="1">
        <v>45961.336041666669</v>
      </c>
    </row>
    <row r="493" spans="1:10" x14ac:dyDescent="0.2">
      <c r="A493" s="4" t="s">
        <v>1</v>
      </c>
      <c r="B493" s="3" t="str">
        <f>HYPERLINK("https://otsuka-europe-crm.veevavault.com/ui/#object/approved_document__v/V5O000000001012", "SE_Webinar_DavidTaylor_November_preapproved")</f>
        <v>SE_Webinar_DavidTaylor_November_preapproved</v>
      </c>
      <c r="C493" s="3" t="str">
        <f>HYPERLINK("https://otsuka-europe-crm.veevavault.com/ui/#object/sent_email__v/VBL000000005082", "SE-001379894")</f>
        <v>SE-001379894</v>
      </c>
      <c r="D493" s="1" t="s">
        <v>0</v>
      </c>
      <c r="E493" s="2">
        <v>0</v>
      </c>
      <c r="F493" s="2">
        <v>0</v>
      </c>
      <c r="G493" s="2">
        <v>0</v>
      </c>
      <c r="H493" s="1" t="s">
        <v>0</v>
      </c>
      <c r="I493" s="2">
        <v>0</v>
      </c>
      <c r="J493" s="1">
        <v>45961.336053240739</v>
      </c>
    </row>
    <row r="494" spans="1:10" x14ac:dyDescent="0.2">
      <c r="A494" s="4" t="s">
        <v>1</v>
      </c>
      <c r="B494" s="3" t="str">
        <f>HYPERLINK("https://otsuka-europe-crm.veevavault.com/ui/#object/approved_document__v/V5O000000001012", "SE_Webinar_DavidTaylor_November_preapproved")</f>
        <v>SE_Webinar_DavidTaylor_November_preapproved</v>
      </c>
      <c r="C494" s="3" t="str">
        <f>HYPERLINK("https://otsuka-europe-crm.veevavault.com/ui/#object/sent_email__v/VBL000000005083", "SE-001379895")</f>
        <v>SE-001379895</v>
      </c>
      <c r="D494" s="1" t="s">
        <v>0</v>
      </c>
      <c r="E494" s="2">
        <v>0</v>
      </c>
      <c r="F494" s="2">
        <v>0</v>
      </c>
      <c r="G494" s="2">
        <v>0</v>
      </c>
      <c r="H494" s="1" t="s">
        <v>0</v>
      </c>
      <c r="I494" s="2">
        <v>0</v>
      </c>
      <c r="J494" s="1">
        <v>45961.336053240739</v>
      </c>
    </row>
    <row r="495" spans="1:10" x14ac:dyDescent="0.2">
      <c r="A495" s="4" t="s">
        <v>1</v>
      </c>
      <c r="B495" s="3" t="str">
        <f>HYPERLINK("https://otsuka-europe-crm.veevavault.com/ui/#object/approved_document__v/V5O000000001012", "SE_Webinar_DavidTaylor_November_preapproved")</f>
        <v>SE_Webinar_DavidTaylor_November_preapproved</v>
      </c>
      <c r="C495" s="3" t="str">
        <f>HYPERLINK("https://otsuka-europe-crm.veevavault.com/ui/#object/sent_email__v/VBL000000005084", "SE-001379896")</f>
        <v>SE-001379896</v>
      </c>
      <c r="D495" s="1" t="s">
        <v>0</v>
      </c>
      <c r="E495" s="2">
        <v>0</v>
      </c>
      <c r="F495" s="2">
        <v>0</v>
      </c>
      <c r="G495" s="2">
        <v>0</v>
      </c>
      <c r="H495" s="1" t="s">
        <v>0</v>
      </c>
      <c r="I495" s="2">
        <v>0</v>
      </c>
      <c r="J495" s="1">
        <v>45961.336053240739</v>
      </c>
    </row>
    <row r="496" spans="1:10" x14ac:dyDescent="0.2">
      <c r="A496" s="4" t="s">
        <v>1</v>
      </c>
      <c r="B496" s="3" t="str">
        <f>HYPERLINK("https://otsuka-europe-crm.veevavault.com/ui/#object/approved_document__v/V5O000000001012", "SE_Webinar_DavidTaylor_November_preapproved")</f>
        <v>SE_Webinar_DavidTaylor_November_preapproved</v>
      </c>
      <c r="C496" s="3" t="str">
        <f>HYPERLINK("https://otsuka-europe-crm.veevavault.com/ui/#object/sent_email__v/VBL000000005085", "SE-001379897")</f>
        <v>SE-001379897</v>
      </c>
      <c r="D496" s="1" t="s">
        <v>0</v>
      </c>
      <c r="E496" s="2">
        <v>0</v>
      </c>
      <c r="F496" s="2">
        <v>0</v>
      </c>
      <c r="G496" s="2">
        <v>0</v>
      </c>
      <c r="H496" s="1" t="s">
        <v>0</v>
      </c>
      <c r="I496" s="2">
        <v>0</v>
      </c>
      <c r="J496" s="1">
        <v>45961.336053240739</v>
      </c>
    </row>
    <row r="497" spans="1:10" x14ac:dyDescent="0.2">
      <c r="A497" s="4" t="s">
        <v>1</v>
      </c>
      <c r="B497" s="3" t="str">
        <f>HYPERLINK("https://otsuka-europe-crm.veevavault.com/ui/#object/approved_document__v/V5O000000001012", "SE_Webinar_DavidTaylor_November_preapproved")</f>
        <v>SE_Webinar_DavidTaylor_November_preapproved</v>
      </c>
      <c r="C497" s="3" t="str">
        <f>HYPERLINK("https://otsuka-europe-crm.veevavault.com/ui/#object/sent_email__v/VBL000000005086", "SE-001379898")</f>
        <v>SE-001379898</v>
      </c>
      <c r="D497" s="1" t="s">
        <v>0</v>
      </c>
      <c r="E497" s="2">
        <v>0</v>
      </c>
      <c r="F497" s="2">
        <v>0</v>
      </c>
      <c r="G497" s="2">
        <v>0</v>
      </c>
      <c r="H497" s="1" t="s">
        <v>0</v>
      </c>
      <c r="I497" s="2">
        <v>0</v>
      </c>
      <c r="J497" s="1">
        <v>45961.336053240739</v>
      </c>
    </row>
    <row r="498" spans="1:10" x14ac:dyDescent="0.2">
      <c r="A498" s="4" t="s">
        <v>1</v>
      </c>
      <c r="B498" s="3" t="str">
        <f>HYPERLINK("https://otsuka-europe-crm.veevavault.com/ui/#object/approved_document__v/V5O000000001012", "SE_Webinar_DavidTaylor_November_preapproved")</f>
        <v>SE_Webinar_DavidTaylor_November_preapproved</v>
      </c>
      <c r="C498" s="3" t="str">
        <f>HYPERLINK("https://otsuka-europe-crm.veevavault.com/ui/#object/sent_email__v/VBL000000005087", "SE-001379899")</f>
        <v>SE-001379899</v>
      </c>
      <c r="D498" s="1" t="s">
        <v>0</v>
      </c>
      <c r="E498" s="2">
        <v>0</v>
      </c>
      <c r="F498" s="2">
        <v>0</v>
      </c>
      <c r="G498" s="2">
        <v>0</v>
      </c>
      <c r="H498" s="1" t="s">
        <v>0</v>
      </c>
      <c r="I498" s="2">
        <v>0</v>
      </c>
      <c r="J498" s="1">
        <v>45961.336064814815</v>
      </c>
    </row>
    <row r="499" spans="1:10" x14ac:dyDescent="0.2">
      <c r="A499" s="4" t="s">
        <v>1</v>
      </c>
      <c r="B499" s="3" t="str">
        <f>HYPERLINK("https://otsuka-europe-crm.veevavault.com/ui/#object/approved_document__v/V5O000000001012", "SE_Webinar_DavidTaylor_November_preapproved")</f>
        <v>SE_Webinar_DavidTaylor_November_preapproved</v>
      </c>
      <c r="C499" s="3" t="str">
        <f>HYPERLINK("https://otsuka-europe-crm.veevavault.com/ui/#object/sent_email__v/VBL000000005088", "SE-001379900")</f>
        <v>SE-001379900</v>
      </c>
      <c r="D499" s="1" t="s">
        <v>0</v>
      </c>
      <c r="E499" s="2">
        <v>0</v>
      </c>
      <c r="F499" s="2">
        <v>0</v>
      </c>
      <c r="G499" s="2">
        <v>0</v>
      </c>
      <c r="H499" s="1" t="s">
        <v>0</v>
      </c>
      <c r="I499" s="2">
        <v>0</v>
      </c>
      <c r="J499" s="1">
        <v>45961.336064814815</v>
      </c>
    </row>
    <row r="500" spans="1:10" x14ac:dyDescent="0.2">
      <c r="A500" s="4" t="s">
        <v>1</v>
      </c>
      <c r="B500" s="3" t="str">
        <f>HYPERLINK("https://otsuka-europe-crm.veevavault.com/ui/#object/approved_document__v/V5O000000001012", "SE_Webinar_DavidTaylor_November_preapproved")</f>
        <v>SE_Webinar_DavidTaylor_November_preapproved</v>
      </c>
      <c r="C500" s="3" t="str">
        <f>HYPERLINK("https://otsuka-europe-crm.veevavault.com/ui/#object/sent_email__v/VBL000000005089", "SE-001379901")</f>
        <v>SE-001379901</v>
      </c>
      <c r="D500" s="1" t="s">
        <v>0</v>
      </c>
      <c r="E500" s="2">
        <v>0</v>
      </c>
      <c r="F500" s="2">
        <v>0</v>
      </c>
      <c r="G500" s="2">
        <v>0</v>
      </c>
      <c r="H500" s="1" t="s">
        <v>0</v>
      </c>
      <c r="I500" s="2">
        <v>0</v>
      </c>
      <c r="J500" s="1">
        <v>45961.336064814815</v>
      </c>
    </row>
    <row r="501" spans="1:10" x14ac:dyDescent="0.2">
      <c r="A501" s="4" t="s">
        <v>1</v>
      </c>
      <c r="B501" s="3" t="str">
        <f>HYPERLINK("https://otsuka-europe-crm.veevavault.com/ui/#object/approved_document__v/V5O000000001012", "SE_Webinar_DavidTaylor_November_preapproved")</f>
        <v>SE_Webinar_DavidTaylor_November_preapproved</v>
      </c>
      <c r="C501" s="3" t="str">
        <f>HYPERLINK("https://otsuka-europe-crm.veevavault.com/ui/#object/sent_email__v/VBL000000005090", "SE-001379902")</f>
        <v>SE-001379902</v>
      </c>
      <c r="D501" s="1" t="s">
        <v>0</v>
      </c>
      <c r="E501" s="2">
        <v>0</v>
      </c>
      <c r="F501" s="2">
        <v>0</v>
      </c>
      <c r="G501" s="2">
        <v>0</v>
      </c>
      <c r="H501" s="1" t="s">
        <v>0</v>
      </c>
      <c r="I501" s="2">
        <v>0</v>
      </c>
      <c r="J501" s="1">
        <v>45961.336064814815</v>
      </c>
    </row>
    <row r="502" spans="1:10" x14ac:dyDescent="0.2">
      <c r="A502" s="4" t="s">
        <v>1</v>
      </c>
      <c r="B502" s="3" t="str">
        <f>HYPERLINK("https://otsuka-europe-crm.veevavault.com/ui/#object/approved_document__v/V5O000000001012", "SE_Webinar_DavidTaylor_November_preapproved")</f>
        <v>SE_Webinar_DavidTaylor_November_preapproved</v>
      </c>
      <c r="C502" s="3" t="str">
        <f>HYPERLINK("https://otsuka-europe-crm.veevavault.com/ui/#object/sent_email__v/VBL000000005091", "SE-001379903")</f>
        <v>SE-001379903</v>
      </c>
      <c r="D502" s="1" t="s">
        <v>0</v>
      </c>
      <c r="E502" s="2">
        <v>0</v>
      </c>
      <c r="F502" s="2">
        <v>0</v>
      </c>
      <c r="G502" s="2">
        <v>0</v>
      </c>
      <c r="H502" s="1" t="s">
        <v>0</v>
      </c>
      <c r="I502" s="2">
        <v>0</v>
      </c>
      <c r="J502" s="1">
        <v>45961.336064814815</v>
      </c>
    </row>
    <row r="503" spans="1:10" x14ac:dyDescent="0.2">
      <c r="A503" s="4" t="s">
        <v>1</v>
      </c>
      <c r="B503" s="3" t="str">
        <f>HYPERLINK("https://otsuka-europe-crm.veevavault.com/ui/#object/approved_document__v/V5O000000001012", "SE_Webinar_DavidTaylor_November_preapproved")</f>
        <v>SE_Webinar_DavidTaylor_November_preapproved</v>
      </c>
      <c r="C503" s="3" t="str">
        <f>HYPERLINK("https://otsuka-europe-crm.veevavault.com/ui/#object/sent_email__v/VBL000000005092", "SE-001379904")</f>
        <v>SE-001379904</v>
      </c>
      <c r="D503" s="1" t="s">
        <v>0</v>
      </c>
      <c r="E503" s="2">
        <v>0</v>
      </c>
      <c r="F503" s="2">
        <v>0</v>
      </c>
      <c r="G503" s="2">
        <v>0</v>
      </c>
      <c r="H503" s="1" t="s">
        <v>0</v>
      </c>
      <c r="I503" s="2">
        <v>0</v>
      </c>
      <c r="J503" s="1">
        <v>45961.336064814815</v>
      </c>
    </row>
    <row r="504" spans="1:10" x14ac:dyDescent="0.2">
      <c r="A504" s="4" t="s">
        <v>1</v>
      </c>
      <c r="B504" s="3" t="str">
        <f>HYPERLINK("https://otsuka-europe-crm.veevavault.com/ui/#object/approved_document__v/V5O000000001012", "SE_Webinar_DavidTaylor_November_preapproved")</f>
        <v>SE_Webinar_DavidTaylor_November_preapproved</v>
      </c>
      <c r="C504" s="3" t="str">
        <f>HYPERLINK("https://otsuka-europe-crm.veevavault.com/ui/#object/sent_email__v/VBL000000005093", "SE-001379905")</f>
        <v>SE-001379905</v>
      </c>
      <c r="D504" s="1" t="s">
        <v>0</v>
      </c>
      <c r="E504" s="2">
        <v>0</v>
      </c>
      <c r="F504" s="2">
        <v>0</v>
      </c>
      <c r="G504" s="2">
        <v>0</v>
      </c>
      <c r="H504" s="1" t="s">
        <v>0</v>
      </c>
      <c r="I504" s="2">
        <v>0</v>
      </c>
      <c r="J504" s="1">
        <v>45961.336064814815</v>
      </c>
    </row>
    <row r="505" spans="1:10" x14ac:dyDescent="0.2">
      <c r="A505" s="4" t="s">
        <v>1</v>
      </c>
      <c r="B505" s="3" t="str">
        <f>HYPERLINK("https://otsuka-europe-crm.veevavault.com/ui/#object/approved_document__v/V5O000000001012", "SE_Webinar_DavidTaylor_November_preapproved")</f>
        <v>SE_Webinar_DavidTaylor_November_preapproved</v>
      </c>
      <c r="C505" s="3" t="str">
        <f>HYPERLINK("https://otsuka-europe-crm.veevavault.com/ui/#object/sent_email__v/VBL000000004009", "SE-001379908")</f>
        <v>SE-001379908</v>
      </c>
      <c r="D505" s="1" t="s">
        <v>0</v>
      </c>
      <c r="E505" s="2">
        <v>0</v>
      </c>
      <c r="F505" s="2">
        <v>0</v>
      </c>
      <c r="G505" s="2">
        <v>0</v>
      </c>
      <c r="H505" s="1" t="s">
        <v>0</v>
      </c>
      <c r="I505" s="2">
        <v>0</v>
      </c>
      <c r="J505" s="1">
        <v>45961.338587962964</v>
      </c>
    </row>
    <row r="506" spans="1:10" x14ac:dyDescent="0.2">
      <c r="A506" s="4" t="s">
        <v>1</v>
      </c>
      <c r="B506" s="3" t="str">
        <f>HYPERLINK("https://otsuka-europe-crm.veevavault.com/ui/#object/approved_document__v/V5O000000001012", "SE_Webinar_DavidTaylor_November_preapproved")</f>
        <v>SE_Webinar_DavidTaylor_November_preapproved</v>
      </c>
      <c r="C506" s="3" t="str">
        <f>HYPERLINK("https://otsuka-europe-crm.veevavault.com/ui/#object/sent_email__v/VBL000000004010", "SE-001379909")</f>
        <v>SE-001379909</v>
      </c>
      <c r="D506" s="1" t="s">
        <v>0</v>
      </c>
      <c r="E506" s="2">
        <v>0</v>
      </c>
      <c r="F506" s="2">
        <v>0</v>
      </c>
      <c r="G506" s="2">
        <v>0</v>
      </c>
      <c r="H506" s="1" t="s">
        <v>0</v>
      </c>
      <c r="I506" s="2">
        <v>0</v>
      </c>
      <c r="J506" s="1">
        <v>45961.338587962964</v>
      </c>
    </row>
    <row r="507" spans="1:10" x14ac:dyDescent="0.2">
      <c r="A507" s="4" t="s">
        <v>1</v>
      </c>
      <c r="B507" s="3" t="str">
        <f>HYPERLINK("https://otsuka-europe-crm.veevavault.com/ui/#object/approved_document__v/V5O000000001012", "SE_Webinar_DavidTaylor_November_preapproved")</f>
        <v>SE_Webinar_DavidTaylor_November_preapproved</v>
      </c>
      <c r="C507" s="3" t="str">
        <f>HYPERLINK("https://otsuka-europe-crm.veevavault.com/ui/#object/sent_email__v/VBL000000004011", "SE-001379910")</f>
        <v>SE-001379910</v>
      </c>
      <c r="D507" s="1" t="s">
        <v>0</v>
      </c>
      <c r="E507" s="2">
        <v>0</v>
      </c>
      <c r="F507" s="2">
        <v>0</v>
      </c>
      <c r="G507" s="2">
        <v>0</v>
      </c>
      <c r="H507" s="1" t="s">
        <v>0</v>
      </c>
      <c r="I507" s="2">
        <v>0</v>
      </c>
      <c r="J507" s="1">
        <v>45961.338576388887</v>
      </c>
    </row>
    <row r="508" spans="1:10" x14ac:dyDescent="0.2">
      <c r="A508" s="4" t="s">
        <v>1</v>
      </c>
      <c r="B508" s="3" t="str">
        <f>HYPERLINK("https://otsuka-europe-crm.veevavault.com/ui/#object/approved_document__v/V5O000000001012", "SE_Webinar_DavidTaylor_November_preapproved")</f>
        <v>SE_Webinar_DavidTaylor_November_preapproved</v>
      </c>
      <c r="C508" s="3" t="str">
        <f>HYPERLINK("https://otsuka-europe-crm.veevavault.com/ui/#object/sent_email__v/VBL000000004012", "SE-001379911")</f>
        <v>SE-001379911</v>
      </c>
      <c r="D508" s="1" t="s">
        <v>0</v>
      </c>
      <c r="E508" s="2">
        <v>0</v>
      </c>
      <c r="F508" s="2">
        <v>0</v>
      </c>
      <c r="G508" s="2">
        <v>0</v>
      </c>
      <c r="H508" s="1" t="s">
        <v>0</v>
      </c>
      <c r="I508" s="2">
        <v>0</v>
      </c>
      <c r="J508" s="1">
        <v>45961.338576388887</v>
      </c>
    </row>
    <row r="509" spans="1:10" x14ac:dyDescent="0.2">
      <c r="A509" s="4" t="s">
        <v>1</v>
      </c>
      <c r="B509" s="3" t="str">
        <f>HYPERLINK("https://otsuka-europe-crm.veevavault.com/ui/#object/approved_document__v/V5O000000001012", "SE_Webinar_DavidTaylor_November_preapproved")</f>
        <v>SE_Webinar_DavidTaylor_November_preapproved</v>
      </c>
      <c r="C509" s="3" t="str">
        <f>HYPERLINK("https://otsuka-europe-crm.veevavault.com/ui/#object/sent_email__v/VBL000000004013", "SE-001379912")</f>
        <v>SE-001379912</v>
      </c>
      <c r="D509" s="1" t="s">
        <v>0</v>
      </c>
      <c r="E509" s="2">
        <v>0</v>
      </c>
      <c r="F509" s="2">
        <v>0</v>
      </c>
      <c r="G509" s="2">
        <v>0</v>
      </c>
      <c r="H509" s="1" t="s">
        <v>0</v>
      </c>
      <c r="I509" s="2">
        <v>0</v>
      </c>
      <c r="J509" s="1">
        <v>45961.338587962964</v>
      </c>
    </row>
    <row r="510" spans="1:10" x14ac:dyDescent="0.2">
      <c r="A510" s="4" t="s">
        <v>1</v>
      </c>
      <c r="B510" s="3" t="str">
        <f>HYPERLINK("https://otsuka-europe-crm.veevavault.com/ui/#object/approved_document__v/V5O000000001012", "SE_Webinar_DavidTaylor_November_preapproved")</f>
        <v>SE_Webinar_DavidTaylor_November_preapproved</v>
      </c>
      <c r="C510" s="3" t="str">
        <f>HYPERLINK("https://otsuka-europe-crm.veevavault.com/ui/#object/sent_email__v/VBL000000004014", "SE-001379913")</f>
        <v>SE-001379913</v>
      </c>
      <c r="D510" s="1" t="s">
        <v>0</v>
      </c>
      <c r="E510" s="2">
        <v>0</v>
      </c>
      <c r="F510" s="2">
        <v>0</v>
      </c>
      <c r="G510" s="2">
        <v>0</v>
      </c>
      <c r="H510" s="1" t="s">
        <v>0</v>
      </c>
      <c r="I510" s="2">
        <v>0</v>
      </c>
      <c r="J510" s="1">
        <v>45961.338587962964</v>
      </c>
    </row>
    <row r="511" spans="1:10" x14ac:dyDescent="0.2">
      <c r="A511" s="4" t="s">
        <v>1</v>
      </c>
      <c r="B511" s="3" t="str">
        <f>HYPERLINK("https://otsuka-europe-crm.veevavault.com/ui/#object/approved_document__v/V5O000000001012", "SE_Webinar_DavidTaylor_November_preapproved")</f>
        <v>SE_Webinar_DavidTaylor_November_preapproved</v>
      </c>
      <c r="C511" s="3" t="str">
        <f>HYPERLINK("https://otsuka-europe-crm.veevavault.com/ui/#object/sent_email__v/VBL000000004015", "SE-001379914")</f>
        <v>SE-001379914</v>
      </c>
      <c r="D511" s="1" t="s">
        <v>0</v>
      </c>
      <c r="E511" s="2">
        <v>0</v>
      </c>
      <c r="F511" s="2">
        <v>0</v>
      </c>
      <c r="G511" s="2">
        <v>0</v>
      </c>
      <c r="H511" s="1" t="s">
        <v>0</v>
      </c>
      <c r="I511" s="2">
        <v>0</v>
      </c>
      <c r="J511" s="1">
        <v>45961.338587962964</v>
      </c>
    </row>
    <row r="512" spans="1:10" x14ac:dyDescent="0.2">
      <c r="A512" s="4" t="s">
        <v>1</v>
      </c>
      <c r="B512" s="3" t="str">
        <f>HYPERLINK("https://otsuka-europe-crm.veevavault.com/ui/#object/approved_document__v/V5O000000001012", "SE_Webinar_DavidTaylor_November_preapproved")</f>
        <v>SE_Webinar_DavidTaylor_November_preapproved</v>
      </c>
      <c r="C512" s="3" t="str">
        <f>HYPERLINK("https://otsuka-europe-crm.veevavault.com/ui/#object/sent_email__v/VBL000000004016", "SE-001379915")</f>
        <v>SE-001379915</v>
      </c>
      <c r="D512" s="1" t="s">
        <v>0</v>
      </c>
      <c r="E512" s="2">
        <v>0</v>
      </c>
      <c r="F512" s="2">
        <v>0</v>
      </c>
      <c r="G512" s="2">
        <v>0</v>
      </c>
      <c r="H512" s="1" t="s">
        <v>0</v>
      </c>
      <c r="I512" s="2">
        <v>0</v>
      </c>
      <c r="J512" s="1">
        <v>45961.338587962964</v>
      </c>
    </row>
    <row r="513" spans="1:10" x14ac:dyDescent="0.2">
      <c r="A513" s="4" t="s">
        <v>1</v>
      </c>
      <c r="B513" s="3" t="str">
        <f>HYPERLINK("https://otsuka-europe-crm.veevavault.com/ui/#object/approved_document__v/V5O000000001012", "SE_Webinar_DavidTaylor_November_preapproved")</f>
        <v>SE_Webinar_DavidTaylor_November_preapproved</v>
      </c>
      <c r="C513" s="3" t="str">
        <f>HYPERLINK("https://otsuka-europe-crm.veevavault.com/ui/#object/sent_email__v/VBL000000004017", "SE-001379916")</f>
        <v>SE-001379916</v>
      </c>
      <c r="D513" s="1" t="s">
        <v>0</v>
      </c>
      <c r="E513" s="2">
        <v>0</v>
      </c>
      <c r="F513" s="2">
        <v>0</v>
      </c>
      <c r="G513" s="2">
        <v>0</v>
      </c>
      <c r="H513" s="1" t="s">
        <v>0</v>
      </c>
      <c r="I513" s="2">
        <v>0</v>
      </c>
      <c r="J513" s="1">
        <v>45961.338587962964</v>
      </c>
    </row>
    <row r="514" spans="1:10" x14ac:dyDescent="0.2">
      <c r="A514" s="4" t="s">
        <v>1</v>
      </c>
      <c r="B514" s="3" t="str">
        <f>HYPERLINK("https://otsuka-europe-crm.veevavault.com/ui/#object/approved_document__v/V5O000000001012", "SE_Webinar_DavidTaylor_November_preapproved")</f>
        <v>SE_Webinar_DavidTaylor_November_preapproved</v>
      </c>
      <c r="C514" s="3" t="str">
        <f>HYPERLINK("https://otsuka-europe-crm.veevavault.com/ui/#object/sent_email__v/VBL000000004018", "SE-001379917")</f>
        <v>SE-001379917</v>
      </c>
      <c r="D514" s="1" t="s">
        <v>0</v>
      </c>
      <c r="E514" s="2">
        <v>0</v>
      </c>
      <c r="F514" s="2">
        <v>0</v>
      </c>
      <c r="G514" s="2">
        <v>0</v>
      </c>
      <c r="H514" s="1" t="s">
        <v>0</v>
      </c>
      <c r="I514" s="2">
        <v>0</v>
      </c>
      <c r="J514" s="1">
        <v>45961.338587962964</v>
      </c>
    </row>
    <row r="515" spans="1:10" x14ac:dyDescent="0.2">
      <c r="A515" s="4" t="s">
        <v>1</v>
      </c>
      <c r="B515" s="3" t="str">
        <f>HYPERLINK("https://otsuka-europe-crm.veevavault.com/ui/#object/approved_document__v/V5O000000001012", "SE_Webinar_DavidTaylor_November_preapproved")</f>
        <v>SE_Webinar_DavidTaylor_November_preapproved</v>
      </c>
      <c r="C515" s="3" t="str">
        <f>HYPERLINK("https://otsuka-europe-crm.veevavault.com/ui/#object/sent_email__v/VBL000000004019", "SE-001379920")</f>
        <v>SE-001379920</v>
      </c>
      <c r="D515" s="1" t="s">
        <v>0</v>
      </c>
      <c r="E515" s="2">
        <v>0</v>
      </c>
      <c r="F515" s="2">
        <v>0</v>
      </c>
      <c r="G515" s="2">
        <v>0</v>
      </c>
      <c r="H515" s="1" t="s">
        <v>0</v>
      </c>
      <c r="I515" s="2">
        <v>0</v>
      </c>
      <c r="J515" s="1">
        <v>45961.341574074075</v>
      </c>
    </row>
    <row r="516" spans="1:10" x14ac:dyDescent="0.2">
      <c r="A516" s="4" t="s">
        <v>1</v>
      </c>
      <c r="B516" s="3" t="str">
        <f>HYPERLINK("https://otsuka-europe-crm.veevavault.com/ui/#object/approved_document__v/V5O000000001012", "SE_Webinar_DavidTaylor_November_preapproved")</f>
        <v>SE_Webinar_DavidTaylor_November_preapproved</v>
      </c>
      <c r="C516" s="3" t="str">
        <f>HYPERLINK("https://otsuka-europe-crm.veevavault.com/ui/#object/sent_email__v/VBL000000004020", "SE-001379921")</f>
        <v>SE-001379921</v>
      </c>
      <c r="D516" s="1" t="s">
        <v>0</v>
      </c>
      <c r="E516" s="2">
        <v>0</v>
      </c>
      <c r="F516" s="2">
        <v>0</v>
      </c>
      <c r="G516" s="2">
        <v>0</v>
      </c>
      <c r="H516" s="1" t="s">
        <v>0</v>
      </c>
      <c r="I516" s="2">
        <v>0</v>
      </c>
      <c r="J516" s="1">
        <v>45961.341574074075</v>
      </c>
    </row>
    <row r="517" spans="1:10" x14ac:dyDescent="0.2">
      <c r="A517" s="4" t="s">
        <v>1</v>
      </c>
      <c r="B517" s="3" t="str">
        <f>HYPERLINK("https://otsuka-europe-crm.veevavault.com/ui/#object/approved_document__v/V5O000000001012", "SE_Webinar_DavidTaylor_November_preapproved")</f>
        <v>SE_Webinar_DavidTaylor_November_preapproved</v>
      </c>
      <c r="C517" s="3" t="str">
        <f>HYPERLINK("https://otsuka-europe-crm.veevavault.com/ui/#object/sent_email__v/VBL000000004021", "SE-001379922")</f>
        <v>SE-001379922</v>
      </c>
      <c r="D517" s="1" t="s">
        <v>0</v>
      </c>
      <c r="E517" s="2">
        <v>0</v>
      </c>
      <c r="F517" s="2">
        <v>0</v>
      </c>
      <c r="G517" s="2">
        <v>0</v>
      </c>
      <c r="H517" s="1" t="s">
        <v>0</v>
      </c>
      <c r="I517" s="2">
        <v>0</v>
      </c>
      <c r="J517" s="1">
        <v>45961.341574074075</v>
      </c>
    </row>
    <row r="518" spans="1:10" x14ac:dyDescent="0.2">
      <c r="A518" s="4" t="s">
        <v>1</v>
      </c>
      <c r="B518" s="3" t="str">
        <f>HYPERLINK("https://otsuka-europe-crm.veevavault.com/ui/#object/approved_document__v/V5O000000001012", "SE_Webinar_DavidTaylor_November_preapproved")</f>
        <v>SE_Webinar_DavidTaylor_November_preapproved</v>
      </c>
      <c r="C518" s="3" t="str">
        <f>HYPERLINK("https://otsuka-europe-crm.veevavault.com/ui/#object/sent_email__v/VBL000000004022", "SE-001379923")</f>
        <v>SE-001379923</v>
      </c>
      <c r="D518" s="1" t="s">
        <v>0</v>
      </c>
      <c r="E518" s="2">
        <v>0</v>
      </c>
      <c r="F518" s="2">
        <v>0</v>
      </c>
      <c r="G518" s="2">
        <v>0</v>
      </c>
      <c r="H518" s="1" t="s">
        <v>0</v>
      </c>
      <c r="I518" s="2">
        <v>0</v>
      </c>
      <c r="J518" s="1">
        <v>45961.341574074075</v>
      </c>
    </row>
    <row r="519" spans="1:10" x14ac:dyDescent="0.2">
      <c r="A519" s="4" t="s">
        <v>1</v>
      </c>
      <c r="B519" s="3" t="str">
        <f>HYPERLINK("https://otsuka-europe-crm.veevavault.com/ui/#object/approved_document__v/V5O000000001012", "SE_Webinar_DavidTaylor_November_preapproved")</f>
        <v>SE_Webinar_DavidTaylor_November_preapproved</v>
      </c>
      <c r="C519" s="3" t="str">
        <f>HYPERLINK("https://otsuka-europe-crm.veevavault.com/ui/#object/sent_email__v/VBL000000004023", "SE-001379924")</f>
        <v>SE-001379924</v>
      </c>
      <c r="D519" s="1" t="s">
        <v>0</v>
      </c>
      <c r="E519" s="2">
        <v>0</v>
      </c>
      <c r="F519" s="2">
        <v>0</v>
      </c>
      <c r="G519" s="2">
        <v>0</v>
      </c>
      <c r="H519" s="1" t="s">
        <v>0</v>
      </c>
      <c r="I519" s="2">
        <v>0</v>
      </c>
      <c r="J519" s="1">
        <v>45961.341574074075</v>
      </c>
    </row>
    <row r="520" spans="1:10" x14ac:dyDescent="0.2">
      <c r="A520" s="4" t="s">
        <v>1</v>
      </c>
      <c r="B520" s="3" t="str">
        <f>HYPERLINK("https://otsuka-europe-crm.veevavault.com/ui/#object/approved_document__v/V5O000000001012", "SE_Webinar_DavidTaylor_November_preapproved")</f>
        <v>SE_Webinar_DavidTaylor_November_preapproved</v>
      </c>
      <c r="C520" s="3" t="str">
        <f>HYPERLINK("https://otsuka-europe-crm.veevavault.com/ui/#object/sent_email__v/VBL000000004024", "SE-001379925")</f>
        <v>SE-001379925</v>
      </c>
      <c r="D520" s="1" t="s">
        <v>0</v>
      </c>
      <c r="E520" s="2">
        <v>0</v>
      </c>
      <c r="F520" s="2">
        <v>0</v>
      </c>
      <c r="G520" s="2">
        <v>0</v>
      </c>
      <c r="H520" s="1" t="s">
        <v>0</v>
      </c>
      <c r="I520" s="2">
        <v>0</v>
      </c>
      <c r="J520" s="1">
        <v>45961.341574074075</v>
      </c>
    </row>
    <row r="521" spans="1:10" x14ac:dyDescent="0.2">
      <c r="A521" s="4" t="s">
        <v>1</v>
      </c>
      <c r="B521" s="3" t="str">
        <f>HYPERLINK("https://otsuka-europe-crm.veevavault.com/ui/#object/approved_document__v/V5O000000001012", "SE_Webinar_DavidTaylor_November_preapproved")</f>
        <v>SE_Webinar_DavidTaylor_November_preapproved</v>
      </c>
      <c r="C521" s="3" t="str">
        <f>HYPERLINK("https://otsuka-europe-crm.veevavault.com/ui/#object/sent_email__v/VBL000000004025", "SE-001379926")</f>
        <v>SE-001379926</v>
      </c>
      <c r="D521" s="1" t="s">
        <v>0</v>
      </c>
      <c r="E521" s="2">
        <v>0</v>
      </c>
      <c r="F521" s="2">
        <v>0</v>
      </c>
      <c r="G521" s="2">
        <v>0</v>
      </c>
      <c r="H521" s="1" t="s">
        <v>0</v>
      </c>
      <c r="I521" s="2">
        <v>0</v>
      </c>
      <c r="J521" s="1">
        <v>45961.341574074075</v>
      </c>
    </row>
    <row r="522" spans="1:10" x14ac:dyDescent="0.2">
      <c r="A522" s="4" t="s">
        <v>1</v>
      </c>
      <c r="B522" s="3" t="str">
        <f>HYPERLINK("https://otsuka-europe-crm.veevavault.com/ui/#object/approved_document__v/V5O000000001012", "SE_Webinar_DavidTaylor_November_preapproved")</f>
        <v>SE_Webinar_DavidTaylor_November_preapproved</v>
      </c>
      <c r="C522" s="3" t="str">
        <f>HYPERLINK("https://otsuka-europe-crm.veevavault.com/ui/#object/sent_email__v/VBL000000004026", "SE-001379927")</f>
        <v>SE-001379927</v>
      </c>
      <c r="D522" s="1" t="s">
        <v>0</v>
      </c>
      <c r="E522" s="2">
        <v>0</v>
      </c>
      <c r="F522" s="2">
        <v>0</v>
      </c>
      <c r="G522" s="2">
        <v>0</v>
      </c>
      <c r="H522" s="1" t="s">
        <v>0</v>
      </c>
      <c r="I522" s="2">
        <v>0</v>
      </c>
      <c r="J522" s="1">
        <v>45961.341574074075</v>
      </c>
    </row>
    <row r="523" spans="1:10" x14ac:dyDescent="0.2">
      <c r="A523" s="4" t="s">
        <v>1</v>
      </c>
      <c r="B523" s="3" t="str">
        <f>HYPERLINK("https://otsuka-europe-crm.veevavault.com/ui/#object/approved_document__v/V5O000000001012", "SE_Webinar_DavidTaylor_November_preapproved")</f>
        <v>SE_Webinar_DavidTaylor_November_preapproved</v>
      </c>
      <c r="C523" s="3" t="str">
        <f>HYPERLINK("https://otsuka-europe-crm.veevavault.com/ui/#object/sent_email__v/VBL000000004027", "SE-001379928")</f>
        <v>SE-001379928</v>
      </c>
      <c r="D523" s="1" t="s">
        <v>0</v>
      </c>
      <c r="E523" s="2">
        <v>0</v>
      </c>
      <c r="F523" s="2">
        <v>0</v>
      </c>
      <c r="G523" s="2">
        <v>0</v>
      </c>
      <c r="H523" s="1" t="s">
        <v>0</v>
      </c>
      <c r="I523" s="2">
        <v>0</v>
      </c>
      <c r="J523" s="1">
        <v>45961.341574074075</v>
      </c>
    </row>
    <row r="524" spans="1:10" x14ac:dyDescent="0.2">
      <c r="A524" s="4" t="s">
        <v>1</v>
      </c>
      <c r="B524" s="3" t="str">
        <f>HYPERLINK("https://otsuka-europe-crm.veevavault.com/ui/#object/approved_document__v/V5O000000001012", "SE_Webinar_DavidTaylor_November_preapproved")</f>
        <v>SE_Webinar_DavidTaylor_November_preapproved</v>
      </c>
      <c r="C524" s="3" t="str">
        <f>HYPERLINK("https://otsuka-europe-crm.veevavault.com/ui/#object/sent_email__v/VBL000000004028", "SE-001379929")</f>
        <v>SE-001379929</v>
      </c>
      <c r="D524" s="1" t="s">
        <v>0</v>
      </c>
      <c r="E524" s="2">
        <v>0</v>
      </c>
      <c r="F524" s="2">
        <v>0</v>
      </c>
      <c r="G524" s="2">
        <v>0</v>
      </c>
      <c r="H524" s="1" t="s">
        <v>0</v>
      </c>
      <c r="I524" s="2">
        <v>0</v>
      </c>
      <c r="J524" s="1">
        <v>45961.341574074075</v>
      </c>
    </row>
    <row r="525" spans="1:10" x14ac:dyDescent="0.2">
      <c r="A525" s="4" t="s">
        <v>1</v>
      </c>
      <c r="B525" s="3" t="str">
        <f>HYPERLINK("https://otsuka-europe-crm.veevavault.com/ui/#object/approved_document__v/V5O000000001012", "SE_Webinar_DavidTaylor_November_preapproved")</f>
        <v>SE_Webinar_DavidTaylor_November_preapproved</v>
      </c>
      <c r="C525" s="3" t="str">
        <f>HYPERLINK("https://otsuka-europe-crm.veevavault.com/ui/#object/sent_email__v/VBL000000004029", "SE-001379930")</f>
        <v>SE-001379930</v>
      </c>
      <c r="D525" s="1" t="s">
        <v>0</v>
      </c>
      <c r="E525" s="2">
        <v>0</v>
      </c>
      <c r="F525" s="2">
        <v>0</v>
      </c>
      <c r="G525" s="2">
        <v>0</v>
      </c>
      <c r="H525" s="1" t="s">
        <v>0</v>
      </c>
      <c r="I525" s="2">
        <v>0</v>
      </c>
      <c r="J525" s="1">
        <v>45961.341574074075</v>
      </c>
    </row>
    <row r="526" spans="1:10" x14ac:dyDescent="0.2">
      <c r="A526" s="4" t="s">
        <v>1</v>
      </c>
      <c r="B526" s="3" t="str">
        <f>HYPERLINK("https://otsuka-europe-crm.veevavault.com/ui/#object/approved_document__v/V5O000000001012", "SE_Webinar_DavidTaylor_November_preapproved")</f>
        <v>SE_Webinar_DavidTaylor_November_preapproved</v>
      </c>
      <c r="C526" s="3" t="str">
        <f>HYPERLINK("https://otsuka-europe-crm.veevavault.com/ui/#object/sent_email__v/VBL000000004030", "SE-001379931")</f>
        <v>SE-001379931</v>
      </c>
      <c r="D526" s="1" t="s">
        <v>0</v>
      </c>
      <c r="E526" s="2">
        <v>0</v>
      </c>
      <c r="F526" s="2">
        <v>0</v>
      </c>
      <c r="G526" s="2">
        <v>0</v>
      </c>
      <c r="H526" s="1" t="s">
        <v>0</v>
      </c>
      <c r="I526" s="2">
        <v>0</v>
      </c>
      <c r="J526" s="1">
        <v>45961.341574074075</v>
      </c>
    </row>
    <row r="527" spans="1:10" x14ac:dyDescent="0.2">
      <c r="A527" s="4" t="s">
        <v>1</v>
      </c>
      <c r="B527" s="3" t="str">
        <f>HYPERLINK("https://otsuka-europe-crm.veevavault.com/ui/#object/approved_document__v/V5O000000001012", "SE_Webinar_DavidTaylor_November_preapproved")</f>
        <v>SE_Webinar_DavidTaylor_November_preapproved</v>
      </c>
      <c r="C527" s="3" t="str">
        <f>HYPERLINK("https://otsuka-europe-crm.veevavault.com/ui/#object/sent_email__v/VBL000000004031", "SE-001379932")</f>
        <v>SE-001379932</v>
      </c>
      <c r="D527" s="1" t="s">
        <v>0</v>
      </c>
      <c r="E527" s="2">
        <v>0</v>
      </c>
      <c r="F527" s="2">
        <v>0</v>
      </c>
      <c r="G527" s="2">
        <v>0</v>
      </c>
      <c r="H527" s="1" t="s">
        <v>0</v>
      </c>
      <c r="I527" s="2">
        <v>0</v>
      </c>
      <c r="J527" s="1">
        <v>45961.341574074075</v>
      </c>
    </row>
    <row r="528" spans="1:10" x14ac:dyDescent="0.2">
      <c r="A528" s="4" t="s">
        <v>1</v>
      </c>
      <c r="B528" s="3" t="str">
        <f>HYPERLINK("https://otsuka-europe-crm.veevavault.com/ui/#object/approved_document__v/V5O000000001012", "SE_Webinar_DavidTaylor_November_preapproved")</f>
        <v>SE_Webinar_DavidTaylor_November_preapproved</v>
      </c>
      <c r="C528" s="3" t="str">
        <f>HYPERLINK("https://otsuka-europe-crm.veevavault.com/ui/#object/sent_email__v/VBL000000004032", "SE-001379933")</f>
        <v>SE-001379933</v>
      </c>
      <c r="D528" s="1" t="s">
        <v>0</v>
      </c>
      <c r="E528" s="2">
        <v>0</v>
      </c>
      <c r="F528" s="2">
        <v>0</v>
      </c>
      <c r="G528" s="2">
        <v>0</v>
      </c>
      <c r="H528" s="1" t="s">
        <v>0</v>
      </c>
      <c r="I528" s="2">
        <v>0</v>
      </c>
      <c r="J528" s="1">
        <v>45961.341574074075</v>
      </c>
    </row>
    <row r="529" spans="1:10" x14ac:dyDescent="0.2">
      <c r="A529" s="4" t="s">
        <v>1</v>
      </c>
      <c r="B529" s="3" t="str">
        <f>HYPERLINK("https://otsuka-europe-crm.veevavault.com/ui/#object/approved_document__v/V5O000000001012", "SE_Webinar_DavidTaylor_November_preapproved")</f>
        <v>SE_Webinar_DavidTaylor_November_preapproved</v>
      </c>
      <c r="C529" s="3" t="str">
        <f>HYPERLINK("https://otsuka-europe-crm.veevavault.com/ui/#object/sent_email__v/VBL000000004033", "SE-001379934")</f>
        <v>SE-001379934</v>
      </c>
      <c r="D529" s="1" t="s">
        <v>0</v>
      </c>
      <c r="E529" s="2">
        <v>0</v>
      </c>
      <c r="F529" s="2">
        <v>0</v>
      </c>
      <c r="G529" s="2">
        <v>0</v>
      </c>
      <c r="H529" s="1" t="s">
        <v>0</v>
      </c>
      <c r="I529" s="2">
        <v>0</v>
      </c>
      <c r="J529" s="1">
        <v>45961.341574074075</v>
      </c>
    </row>
    <row r="530" spans="1:10" x14ac:dyDescent="0.2">
      <c r="A530" s="4" t="s">
        <v>1</v>
      </c>
      <c r="B530" s="3" t="str">
        <f>HYPERLINK("https://otsuka-europe-crm.veevavault.com/ui/#object/approved_document__v/V5O000000001012", "SE_Webinar_DavidTaylor_November_preapproved")</f>
        <v>SE_Webinar_DavidTaylor_November_preapproved</v>
      </c>
      <c r="C530" s="3" t="str">
        <f>HYPERLINK("https://otsuka-europe-crm.veevavault.com/ui/#object/sent_email__v/VBL000000004034", "SE-001379935")</f>
        <v>SE-001379935</v>
      </c>
      <c r="D530" s="1" t="s">
        <v>0</v>
      </c>
      <c r="E530" s="2">
        <v>0</v>
      </c>
      <c r="F530" s="2">
        <v>0</v>
      </c>
      <c r="G530" s="2">
        <v>0</v>
      </c>
      <c r="H530" s="1" t="s">
        <v>0</v>
      </c>
      <c r="I530" s="2">
        <v>0</v>
      </c>
      <c r="J530" s="1">
        <v>45961.341574074075</v>
      </c>
    </row>
    <row r="531" spans="1:10" x14ac:dyDescent="0.2">
      <c r="A531" s="4" t="s">
        <v>1</v>
      </c>
      <c r="B531" s="3" t="str">
        <f>HYPERLINK("https://otsuka-europe-crm.veevavault.com/ui/#object/approved_document__v/V5O000000001012", "SE_Webinar_DavidTaylor_November_preapproved")</f>
        <v>SE_Webinar_DavidTaylor_November_preapproved</v>
      </c>
      <c r="C531" s="3" t="str">
        <f>HYPERLINK("https://otsuka-europe-crm.veevavault.com/ui/#object/sent_email__v/VBL000000004035", "SE-001379936")</f>
        <v>SE-001379936</v>
      </c>
      <c r="D531" s="1" t="s">
        <v>0</v>
      </c>
      <c r="E531" s="2">
        <v>0</v>
      </c>
      <c r="F531" s="2">
        <v>0</v>
      </c>
      <c r="G531" s="2">
        <v>0</v>
      </c>
      <c r="H531" s="1" t="s">
        <v>0</v>
      </c>
      <c r="I531" s="2">
        <v>0</v>
      </c>
      <c r="J531" s="1">
        <v>45961.341574074075</v>
      </c>
    </row>
    <row r="532" spans="1:10" x14ac:dyDescent="0.2">
      <c r="A532" s="4" t="s">
        <v>1</v>
      </c>
      <c r="B532" s="3" t="str">
        <f>HYPERLINK("https://otsuka-europe-crm.veevavault.com/ui/#object/approved_document__v/V5O000000001012", "SE_Webinar_DavidTaylor_November_preapproved")</f>
        <v>SE_Webinar_DavidTaylor_November_preapproved</v>
      </c>
      <c r="C532" s="3" t="str">
        <f>HYPERLINK("https://otsuka-europe-crm.veevavault.com/ui/#object/sent_email__v/VBL000000004036", "SE-001379937")</f>
        <v>SE-001379937</v>
      </c>
      <c r="D532" s="1" t="s">
        <v>0</v>
      </c>
      <c r="E532" s="2">
        <v>0</v>
      </c>
      <c r="F532" s="2">
        <v>0</v>
      </c>
      <c r="G532" s="2">
        <v>0</v>
      </c>
      <c r="H532" s="1" t="s">
        <v>0</v>
      </c>
      <c r="I532" s="2">
        <v>0</v>
      </c>
      <c r="J532" s="1">
        <v>45961.341574074075</v>
      </c>
    </row>
    <row r="533" spans="1:10" x14ac:dyDescent="0.2">
      <c r="A533" s="4" t="s">
        <v>1</v>
      </c>
      <c r="B533" s="3" t="str">
        <f>HYPERLINK("https://otsuka-europe-crm.veevavault.com/ui/#object/approved_document__v/V5O000000001012", "SE_Webinar_DavidTaylor_November_preapproved")</f>
        <v>SE_Webinar_DavidTaylor_November_preapproved</v>
      </c>
      <c r="C533" s="3" t="str">
        <f>HYPERLINK("https://otsuka-europe-crm.veevavault.com/ui/#object/sent_email__v/VBL000000004037", "SE-001379938")</f>
        <v>SE-001379938</v>
      </c>
      <c r="D533" s="1" t="s">
        <v>0</v>
      </c>
      <c r="E533" s="2">
        <v>0</v>
      </c>
      <c r="F533" s="2">
        <v>0</v>
      </c>
      <c r="G533" s="2">
        <v>0</v>
      </c>
      <c r="H533" s="1" t="s">
        <v>0</v>
      </c>
      <c r="I533" s="2">
        <v>0</v>
      </c>
      <c r="J533" s="1">
        <v>45961.342893518522</v>
      </c>
    </row>
    <row r="534" spans="1:10" x14ac:dyDescent="0.2">
      <c r="A534" s="4" t="s">
        <v>1</v>
      </c>
      <c r="B534" s="3" t="str">
        <f>HYPERLINK("https://otsuka-europe-crm.veevavault.com/ui/#object/approved_document__v/V5O000000001012", "SE_Webinar_DavidTaylor_November_preapproved")</f>
        <v>SE_Webinar_DavidTaylor_November_preapproved</v>
      </c>
      <c r="C534" s="3" t="str">
        <f>HYPERLINK("https://otsuka-europe-crm.veevavault.com/ui/#object/sent_email__v/VBL000000004038", "SE-001379939")</f>
        <v>SE-001379939</v>
      </c>
      <c r="D534" s="1" t="s">
        <v>0</v>
      </c>
      <c r="E534" s="2">
        <v>0</v>
      </c>
      <c r="F534" s="2">
        <v>0</v>
      </c>
      <c r="G534" s="2">
        <v>0</v>
      </c>
      <c r="H534" s="1" t="s">
        <v>0</v>
      </c>
      <c r="I534" s="2">
        <v>0</v>
      </c>
      <c r="J534" s="1">
        <v>45961.342893518522</v>
      </c>
    </row>
    <row r="535" spans="1:10" x14ac:dyDescent="0.2">
      <c r="A535" s="4" t="s">
        <v>1</v>
      </c>
      <c r="B535" s="3" t="str">
        <f>HYPERLINK("https://otsuka-europe-crm.veevavault.com/ui/#object/approved_document__v/V5O000000001012", "SE_Webinar_DavidTaylor_November_preapproved")</f>
        <v>SE_Webinar_DavidTaylor_November_preapproved</v>
      </c>
      <c r="C535" s="3" t="str">
        <f>HYPERLINK("https://otsuka-europe-crm.veevavault.com/ui/#object/sent_email__v/VBL000000004039", "SE-001379940")</f>
        <v>SE-001379940</v>
      </c>
      <c r="D535" s="1" t="s">
        <v>0</v>
      </c>
      <c r="E535" s="2">
        <v>0</v>
      </c>
      <c r="F535" s="2">
        <v>0</v>
      </c>
      <c r="G535" s="2">
        <v>0</v>
      </c>
      <c r="H535" s="1" t="s">
        <v>0</v>
      </c>
      <c r="I535" s="2">
        <v>0</v>
      </c>
      <c r="J535" s="1">
        <v>45961.342893518522</v>
      </c>
    </row>
    <row r="536" spans="1:10" x14ac:dyDescent="0.2">
      <c r="A536" s="4" t="s">
        <v>1</v>
      </c>
      <c r="B536" s="3" t="str">
        <f>HYPERLINK("https://otsuka-europe-crm.veevavault.com/ui/#object/approved_document__v/V5O000000001012", "SE_Webinar_DavidTaylor_November_preapproved")</f>
        <v>SE_Webinar_DavidTaylor_November_preapproved</v>
      </c>
      <c r="C536" s="3" t="str">
        <f>HYPERLINK("https://otsuka-europe-crm.veevavault.com/ui/#object/sent_email__v/VBL000000004040", "SE-001379941")</f>
        <v>SE-001379941</v>
      </c>
      <c r="D536" s="1" t="s">
        <v>0</v>
      </c>
      <c r="E536" s="2">
        <v>0</v>
      </c>
      <c r="F536" s="2">
        <v>0</v>
      </c>
      <c r="G536" s="2">
        <v>0</v>
      </c>
      <c r="H536" s="1" t="s">
        <v>0</v>
      </c>
      <c r="I536" s="2">
        <v>0</v>
      </c>
      <c r="J536" s="1">
        <v>45961.342893518522</v>
      </c>
    </row>
    <row r="537" spans="1:10" x14ac:dyDescent="0.2">
      <c r="A537" s="4" t="s">
        <v>1</v>
      </c>
      <c r="B537" s="3" t="str">
        <f>HYPERLINK("https://otsuka-europe-crm.veevavault.com/ui/#object/approved_document__v/V5O000000001012", "SE_Webinar_DavidTaylor_November_preapproved")</f>
        <v>SE_Webinar_DavidTaylor_November_preapproved</v>
      </c>
      <c r="C537" s="3" t="str">
        <f>HYPERLINK("https://otsuka-europe-crm.veevavault.com/ui/#object/sent_email__v/VBL000000005622", "SE-001380497")</f>
        <v>SE-001380497</v>
      </c>
      <c r="D537" s="1" t="s">
        <v>0</v>
      </c>
      <c r="E537" s="2">
        <v>0</v>
      </c>
      <c r="F537" s="2">
        <v>0</v>
      </c>
      <c r="G537" s="2">
        <v>0</v>
      </c>
      <c r="H537" s="1" t="s">
        <v>0</v>
      </c>
      <c r="I537" s="2">
        <v>0</v>
      </c>
      <c r="J537" s="1">
        <v>45964.590462962966</v>
      </c>
    </row>
    <row r="538" spans="1:10" x14ac:dyDescent="0.2">
      <c r="A538" s="4" t="s">
        <v>1</v>
      </c>
      <c r="B538" s="3" t="str">
        <f>HYPERLINK("https://otsuka-europe-crm.veevavault.com/ui/#object/approved_document__v/V5O000000001012", "SE_Webinar_DavidTaylor_November_preapproved")</f>
        <v>SE_Webinar_DavidTaylor_November_preapproved</v>
      </c>
      <c r="C538" s="3" t="str">
        <f>HYPERLINK("https://otsuka-europe-crm.veevavault.com/ui/#object/sent_email__v/VBL000000005623", "SE-001380498")</f>
        <v>SE-001380498</v>
      </c>
      <c r="D538" s="1" t="s">
        <v>0</v>
      </c>
      <c r="E538" s="2">
        <v>0</v>
      </c>
      <c r="F538" s="2">
        <v>0</v>
      </c>
      <c r="G538" s="2">
        <v>0</v>
      </c>
      <c r="H538" s="1" t="s">
        <v>0</v>
      </c>
      <c r="I538" s="2">
        <v>0</v>
      </c>
      <c r="J538" s="1">
        <v>45964.59202546296</v>
      </c>
    </row>
    <row r="539" spans="1:10" x14ac:dyDescent="0.2">
      <c r="A539" s="4" t="s">
        <v>1</v>
      </c>
      <c r="B539" s="3" t="str">
        <f>HYPERLINK("https://otsuka-europe-crm.veevavault.com/ui/#object/approved_document__v/V5O000000001012", "SE_Webinar_DavidTaylor_November_preapproved")</f>
        <v>SE_Webinar_DavidTaylor_November_preapproved</v>
      </c>
      <c r="C539" s="3" t="str">
        <f>HYPERLINK("https://otsuka-europe-crm.veevavault.com/ui/#object/sent_email__v/VBL000000004285", "SE-001380543")</f>
        <v>SE-001380543</v>
      </c>
      <c r="D539" s="1" t="s">
        <v>0</v>
      </c>
      <c r="E539" s="2">
        <v>0</v>
      </c>
      <c r="F539" s="2">
        <v>0</v>
      </c>
      <c r="G539" s="2">
        <v>0</v>
      </c>
      <c r="H539" s="1" t="s">
        <v>0</v>
      </c>
      <c r="I539" s="2">
        <v>0</v>
      </c>
      <c r="J539" s="1">
        <v>45965.414826388886</v>
      </c>
    </row>
    <row r="540" spans="1:10" x14ac:dyDescent="0.2">
      <c r="A540" s="4" t="s">
        <v>1</v>
      </c>
      <c r="B540" s="3" t="str">
        <f>HYPERLINK("https://otsuka-europe-crm.veevavault.com/ui/#object/approved_document__v/V5O000000001012", "SE_Webinar_DavidTaylor_November_preapproved")</f>
        <v>SE_Webinar_DavidTaylor_November_preapproved</v>
      </c>
      <c r="C540" s="3" t="str">
        <f>HYPERLINK("https://otsuka-europe-crm.veevavault.com/ui/#object/sent_email__v/VBL00000000D194", "SE-001383942")</f>
        <v>SE-001383942</v>
      </c>
      <c r="D540" s="1" t="s">
        <v>0</v>
      </c>
      <c r="E540" s="2">
        <v>0</v>
      </c>
      <c r="F540" s="2">
        <v>0</v>
      </c>
      <c r="G540" s="2">
        <v>0</v>
      </c>
      <c r="H540" s="1" t="s">
        <v>0</v>
      </c>
      <c r="I540" s="2">
        <v>0</v>
      </c>
      <c r="J540" s="1">
        <v>45971.386030092595</v>
      </c>
    </row>
    <row r="541" spans="1:10" x14ac:dyDescent="0.2">
      <c r="A541" s="4" t="s">
        <v>1</v>
      </c>
      <c r="B541" s="3" t="str">
        <f>HYPERLINK("https://otsuka-europe-crm.veevavault.com/ui/#object/approved_document__v/V5O000000001012", "SE_Webinar_DavidTaylor_November_preapproved")</f>
        <v>SE_Webinar_DavidTaylor_November_preapproved</v>
      </c>
      <c r="C541" s="3" t="str">
        <f>HYPERLINK("https://otsuka-europe-crm.veevavault.com/ui/#object/sent_email__v/VBL00000000D195", "SE-001383943")</f>
        <v>SE-001383943</v>
      </c>
      <c r="D541" s="1" t="s">
        <v>0</v>
      </c>
      <c r="E541" s="2">
        <v>0</v>
      </c>
      <c r="F541" s="2">
        <v>0</v>
      </c>
      <c r="G541" s="2">
        <v>0</v>
      </c>
      <c r="H541" s="1" t="s">
        <v>0</v>
      </c>
      <c r="I541" s="2">
        <v>0</v>
      </c>
      <c r="J541" s="1">
        <v>45971.386030092595</v>
      </c>
    </row>
    <row r="542" spans="1:10" x14ac:dyDescent="0.2">
      <c r="A542" s="4" t="s">
        <v>1</v>
      </c>
      <c r="B542" s="3" t="str">
        <f>HYPERLINK("https://otsuka-europe-crm.veevavault.com/ui/#object/approved_document__v/V5O000000001012", "SE_Webinar_DavidTaylor_November_preapproved")</f>
        <v>SE_Webinar_DavidTaylor_November_preapproved</v>
      </c>
      <c r="C542" s="3" t="str">
        <f>HYPERLINK("https://otsuka-europe-crm.veevavault.com/ui/#object/sent_email__v/VBL00000000D196", "SE-001383944")</f>
        <v>SE-001383944</v>
      </c>
      <c r="D542" s="1" t="s">
        <v>0</v>
      </c>
      <c r="E542" s="2">
        <v>0</v>
      </c>
      <c r="F542" s="2">
        <v>0</v>
      </c>
      <c r="G542" s="2">
        <v>0</v>
      </c>
      <c r="H542" s="1" t="s">
        <v>0</v>
      </c>
      <c r="I542" s="2">
        <v>0</v>
      </c>
      <c r="J542" s="1">
        <v>45971.386041666665</v>
      </c>
    </row>
    <row r="543" spans="1:10" x14ac:dyDescent="0.2">
      <c r="A543" s="4" t="s">
        <v>1</v>
      </c>
      <c r="B543" s="3" t="str">
        <f>HYPERLINK("https://otsuka-europe-crm.veevavault.com/ui/#object/approved_document__v/V5O000000001012", "SE_Webinar_DavidTaylor_November_preapproved")</f>
        <v>SE_Webinar_DavidTaylor_November_preapproved</v>
      </c>
      <c r="C543" s="3" t="str">
        <f>HYPERLINK("https://otsuka-europe-crm.veevavault.com/ui/#object/sent_email__v/VBL00000000D197", "SE-001383945")</f>
        <v>SE-001383945</v>
      </c>
      <c r="D543" s="1" t="s">
        <v>0</v>
      </c>
      <c r="E543" s="2">
        <v>0</v>
      </c>
      <c r="F543" s="2">
        <v>0</v>
      </c>
      <c r="G543" s="2">
        <v>0</v>
      </c>
      <c r="H543" s="1" t="s">
        <v>0</v>
      </c>
      <c r="I543" s="2">
        <v>0</v>
      </c>
      <c r="J543" s="1">
        <v>45971.386041666665</v>
      </c>
    </row>
    <row r="544" spans="1:10" x14ac:dyDescent="0.2">
      <c r="A544" s="4" t="s">
        <v>1</v>
      </c>
      <c r="B544" s="3" t="str">
        <f>HYPERLINK("https://otsuka-europe-crm.veevavault.com/ui/#object/approved_document__v/V5O000000001012", "SE_Webinar_DavidTaylor_November_preapproved")</f>
        <v>SE_Webinar_DavidTaylor_November_preapproved</v>
      </c>
      <c r="C544" s="3" t="str">
        <f>HYPERLINK("https://otsuka-europe-crm.veevavault.com/ui/#object/sent_email__v/VBL00000000D198", "SE-001383946")</f>
        <v>SE-001383946</v>
      </c>
      <c r="D544" s="1" t="s">
        <v>0</v>
      </c>
      <c r="E544" s="2">
        <v>0</v>
      </c>
      <c r="F544" s="2">
        <v>0</v>
      </c>
      <c r="G544" s="2">
        <v>0</v>
      </c>
      <c r="H544" s="1" t="s">
        <v>0</v>
      </c>
      <c r="I544" s="2">
        <v>0</v>
      </c>
      <c r="J544" s="1">
        <v>45971.386064814818</v>
      </c>
    </row>
    <row r="545" spans="1:10" x14ac:dyDescent="0.2">
      <c r="A545" s="4" t="s">
        <v>1</v>
      </c>
      <c r="B545" s="3" t="str">
        <f>HYPERLINK("https://otsuka-europe-crm.veevavault.com/ui/#object/approved_document__v/V5O000000001012", "SE_Webinar_DavidTaylor_November_preapproved")</f>
        <v>SE_Webinar_DavidTaylor_November_preapproved</v>
      </c>
      <c r="C545" s="3" t="str">
        <f>HYPERLINK("https://otsuka-europe-crm.veevavault.com/ui/#object/sent_email__v/VBL00000000D199", "SE-001383947")</f>
        <v>SE-001383947</v>
      </c>
      <c r="D545" s="1" t="s">
        <v>0</v>
      </c>
      <c r="E545" s="2">
        <v>0</v>
      </c>
      <c r="F545" s="2">
        <v>0</v>
      </c>
      <c r="G545" s="2">
        <v>0</v>
      </c>
      <c r="H545" s="1" t="s">
        <v>0</v>
      </c>
      <c r="I545" s="2">
        <v>0</v>
      </c>
      <c r="J545" s="1">
        <v>45971.386064814818</v>
      </c>
    </row>
    <row r="546" spans="1:10" x14ac:dyDescent="0.2">
      <c r="A546" s="4" t="s">
        <v>1</v>
      </c>
      <c r="B546" s="3" t="str">
        <f>HYPERLINK("https://otsuka-europe-crm.veevavault.com/ui/#object/approved_document__v/V5O000000001012", "SE_Webinar_DavidTaylor_November_preapproved")</f>
        <v>SE_Webinar_DavidTaylor_November_preapproved</v>
      </c>
      <c r="C546" s="3" t="str">
        <f>HYPERLINK("https://otsuka-europe-crm.veevavault.com/ui/#object/sent_email__v/VBL00000000D200", "SE-001383948")</f>
        <v>SE-001383948</v>
      </c>
      <c r="D546" s="1" t="s">
        <v>0</v>
      </c>
      <c r="E546" s="2">
        <v>0</v>
      </c>
      <c r="F546" s="2">
        <v>0</v>
      </c>
      <c r="G546" s="2">
        <v>0</v>
      </c>
      <c r="H546" s="1" t="s">
        <v>0</v>
      </c>
      <c r="I546" s="2">
        <v>0</v>
      </c>
      <c r="J546" s="1">
        <v>45971.386041666665</v>
      </c>
    </row>
    <row r="547" spans="1:10" x14ac:dyDescent="0.2">
      <c r="A547" s="4" t="s">
        <v>1</v>
      </c>
      <c r="B547" s="3" t="str">
        <f>HYPERLINK("https://otsuka-europe-crm.veevavault.com/ui/#object/approved_document__v/V5O000000001012", "SE_Webinar_DavidTaylor_November_preapproved")</f>
        <v>SE_Webinar_DavidTaylor_November_preapproved</v>
      </c>
      <c r="C547" s="3" t="str">
        <f>HYPERLINK("https://otsuka-europe-crm.veevavault.com/ui/#object/sent_email__v/VBL00000000D201", "SE-001383949")</f>
        <v>SE-001383949</v>
      </c>
      <c r="D547" s="1" t="s">
        <v>0</v>
      </c>
      <c r="E547" s="2">
        <v>0</v>
      </c>
      <c r="F547" s="2">
        <v>0</v>
      </c>
      <c r="G547" s="2">
        <v>0</v>
      </c>
      <c r="H547" s="1" t="s">
        <v>0</v>
      </c>
      <c r="I547" s="2">
        <v>0</v>
      </c>
      <c r="J547" s="1">
        <v>45971.386041666665</v>
      </c>
    </row>
    <row r="548" spans="1:10" x14ac:dyDescent="0.2">
      <c r="A548" s="4" t="s">
        <v>1</v>
      </c>
      <c r="B548" s="3" t="str">
        <f>HYPERLINK("https://otsuka-europe-crm.veevavault.com/ui/#object/approved_document__v/V5O000000001012", "SE_Webinar_DavidTaylor_November_preapproved")</f>
        <v>SE_Webinar_DavidTaylor_November_preapproved</v>
      </c>
      <c r="C548" s="3" t="str">
        <f>HYPERLINK("https://otsuka-europe-crm.veevavault.com/ui/#object/sent_email__v/VBL00000000D202", "SE-001383950")</f>
        <v>SE-001383950</v>
      </c>
      <c r="D548" s="1" t="s">
        <v>0</v>
      </c>
      <c r="E548" s="2">
        <v>0</v>
      </c>
      <c r="F548" s="2">
        <v>0</v>
      </c>
      <c r="G548" s="2">
        <v>0</v>
      </c>
      <c r="H548" s="1" t="s">
        <v>0</v>
      </c>
      <c r="I548" s="2">
        <v>0</v>
      </c>
      <c r="J548" s="1">
        <v>45971.386064814818</v>
      </c>
    </row>
    <row r="549" spans="1:10" x14ac:dyDescent="0.2">
      <c r="A549" s="4" t="s">
        <v>1</v>
      </c>
      <c r="B549" s="3" t="str">
        <f>HYPERLINK("https://otsuka-europe-crm.veevavault.com/ui/#object/approved_document__v/V5O000000001012", "SE_Webinar_DavidTaylor_November_preapproved")</f>
        <v>SE_Webinar_DavidTaylor_November_preapproved</v>
      </c>
      <c r="C549" s="3" t="str">
        <f>HYPERLINK("https://otsuka-europe-crm.veevavault.com/ui/#object/sent_email__v/VBL00000000D203", "SE-001383951")</f>
        <v>SE-001383951</v>
      </c>
      <c r="D549" s="1" t="s">
        <v>0</v>
      </c>
      <c r="E549" s="2">
        <v>0</v>
      </c>
      <c r="F549" s="2">
        <v>0</v>
      </c>
      <c r="G549" s="2">
        <v>0</v>
      </c>
      <c r="H549" s="1" t="s">
        <v>0</v>
      </c>
      <c r="I549" s="2">
        <v>0</v>
      </c>
      <c r="J549" s="1">
        <v>45971.386041666665</v>
      </c>
    </row>
    <row r="550" spans="1:10" x14ac:dyDescent="0.2">
      <c r="A550" s="4" t="s">
        <v>1</v>
      </c>
      <c r="B550" s="3" t="str">
        <f>HYPERLINK("https://otsuka-europe-crm.veevavault.com/ui/#object/approved_document__v/V5O000000001012", "SE_Webinar_DavidTaylor_November_preapproved")</f>
        <v>SE_Webinar_DavidTaylor_November_preapproved</v>
      </c>
      <c r="C550" s="3" t="str">
        <f>HYPERLINK("https://otsuka-europe-crm.veevavault.com/ui/#object/sent_email__v/VBL00000000D204", "SE-001383952")</f>
        <v>SE-001383952</v>
      </c>
      <c r="D550" s="1" t="s">
        <v>0</v>
      </c>
      <c r="E550" s="2">
        <v>0</v>
      </c>
      <c r="F550" s="2">
        <v>0</v>
      </c>
      <c r="G550" s="2">
        <v>0</v>
      </c>
      <c r="H550" s="1" t="s">
        <v>0</v>
      </c>
      <c r="I550" s="2">
        <v>0</v>
      </c>
      <c r="J550" s="1">
        <v>45971.386053240742</v>
      </c>
    </row>
    <row r="551" spans="1:10" x14ac:dyDescent="0.2">
      <c r="A551" s="4" t="s">
        <v>1</v>
      </c>
      <c r="B551" s="3" t="str">
        <f>HYPERLINK("https://otsuka-europe-crm.veevavault.com/ui/#object/approved_document__v/V5O000000001012", "SE_Webinar_DavidTaylor_November_preapproved")</f>
        <v>SE_Webinar_DavidTaylor_November_preapproved</v>
      </c>
      <c r="C551" s="3" t="str">
        <f>HYPERLINK("https://otsuka-europe-crm.veevavault.com/ui/#object/sent_email__v/VBL00000000D205", "SE-001383953")</f>
        <v>SE-001383953</v>
      </c>
      <c r="D551" s="1" t="s">
        <v>0</v>
      </c>
      <c r="E551" s="2">
        <v>0</v>
      </c>
      <c r="F551" s="2">
        <v>0</v>
      </c>
      <c r="G551" s="2">
        <v>0</v>
      </c>
      <c r="H551" s="1" t="s">
        <v>0</v>
      </c>
      <c r="I551" s="2">
        <v>0</v>
      </c>
      <c r="J551" s="1">
        <v>45971.386053240742</v>
      </c>
    </row>
    <row r="552" spans="1:10" x14ac:dyDescent="0.2">
      <c r="A552" s="4" t="s">
        <v>1</v>
      </c>
      <c r="B552" s="3" t="str">
        <f>HYPERLINK("https://otsuka-europe-crm.veevavault.com/ui/#object/approved_document__v/V5O000000001012", "SE_Webinar_DavidTaylor_November_preapproved")</f>
        <v>SE_Webinar_DavidTaylor_November_preapproved</v>
      </c>
      <c r="C552" s="3" t="str">
        <f>HYPERLINK("https://otsuka-europe-crm.veevavault.com/ui/#object/sent_email__v/VBL00000000D206", "SE-001383954")</f>
        <v>SE-001383954</v>
      </c>
      <c r="D552" s="1" t="s">
        <v>0</v>
      </c>
      <c r="E552" s="2">
        <v>0</v>
      </c>
      <c r="F552" s="2">
        <v>0</v>
      </c>
      <c r="G552" s="2">
        <v>0</v>
      </c>
      <c r="H552" s="1" t="s">
        <v>0</v>
      </c>
      <c r="I552" s="2">
        <v>0</v>
      </c>
      <c r="J552" s="1">
        <v>45971.386053240742</v>
      </c>
    </row>
    <row r="553" spans="1:10" x14ac:dyDescent="0.2">
      <c r="A553" s="4" t="s">
        <v>1</v>
      </c>
      <c r="B553" s="3" t="str">
        <f>HYPERLINK("https://otsuka-europe-crm.veevavault.com/ui/#object/approved_document__v/V5O000000001012", "SE_Webinar_DavidTaylor_November_preapproved")</f>
        <v>SE_Webinar_DavidTaylor_November_preapproved</v>
      </c>
      <c r="C553" s="3" t="str">
        <f>HYPERLINK("https://otsuka-europe-crm.veevavault.com/ui/#object/sent_email__v/VBL00000000D207", "SE-001383955")</f>
        <v>SE-001383955</v>
      </c>
      <c r="D553" s="1" t="s">
        <v>0</v>
      </c>
      <c r="E553" s="2">
        <v>0</v>
      </c>
      <c r="F553" s="2">
        <v>0</v>
      </c>
      <c r="G553" s="2">
        <v>0</v>
      </c>
      <c r="H553" s="1" t="s">
        <v>0</v>
      </c>
      <c r="I553" s="2">
        <v>0</v>
      </c>
      <c r="J553" s="1">
        <v>45971.386064814818</v>
      </c>
    </row>
    <row r="554" spans="1:10" x14ac:dyDescent="0.2">
      <c r="A554" s="4" t="s">
        <v>1</v>
      </c>
      <c r="B554" s="3" t="str">
        <f>HYPERLINK("https://otsuka-europe-crm.veevavault.com/ui/#object/approved_document__v/V5O000000001012", "SE_Webinar_DavidTaylor_November_preapproved")</f>
        <v>SE_Webinar_DavidTaylor_November_preapproved</v>
      </c>
      <c r="C554" s="3" t="str">
        <f>HYPERLINK("https://otsuka-europe-crm.veevavault.com/ui/#object/sent_email__v/VBL00000000D208", "SE-001383956")</f>
        <v>SE-001383956</v>
      </c>
      <c r="D554" s="1" t="s">
        <v>0</v>
      </c>
      <c r="E554" s="2">
        <v>0</v>
      </c>
      <c r="F554" s="2">
        <v>0</v>
      </c>
      <c r="G554" s="2">
        <v>0</v>
      </c>
      <c r="H554" s="1" t="s">
        <v>0</v>
      </c>
      <c r="I554" s="2">
        <v>0</v>
      </c>
      <c r="J554" s="1">
        <v>45971.386053240742</v>
      </c>
    </row>
    <row r="555" spans="1:10" x14ac:dyDescent="0.2">
      <c r="A555" s="4" t="s">
        <v>1</v>
      </c>
      <c r="B555" s="3" t="str">
        <f>HYPERLINK("https://otsuka-europe-crm.veevavault.com/ui/#object/approved_document__v/V5O000000001012", "SE_Webinar_DavidTaylor_November_preapproved")</f>
        <v>SE_Webinar_DavidTaylor_November_preapproved</v>
      </c>
      <c r="C555" s="3" t="str">
        <f>HYPERLINK("https://otsuka-europe-crm.veevavault.com/ui/#object/sent_email__v/VBL00000000D209", "SE-001383957")</f>
        <v>SE-001383957</v>
      </c>
      <c r="D555" s="1" t="s">
        <v>0</v>
      </c>
      <c r="E555" s="2">
        <v>0</v>
      </c>
      <c r="F555" s="2">
        <v>0</v>
      </c>
      <c r="G555" s="2">
        <v>0</v>
      </c>
      <c r="H555" s="1" t="s">
        <v>0</v>
      </c>
      <c r="I555" s="2">
        <v>0</v>
      </c>
      <c r="J555" s="1">
        <v>45971.386064814818</v>
      </c>
    </row>
    <row r="556" spans="1:10" x14ac:dyDescent="0.2">
      <c r="A556" s="4" t="s">
        <v>1</v>
      </c>
      <c r="B556" s="3" t="str">
        <f>HYPERLINK("https://otsuka-europe-crm.veevavault.com/ui/#object/approved_document__v/V5O000000001012", "SE_Webinar_DavidTaylor_November_preapproved")</f>
        <v>SE_Webinar_DavidTaylor_November_preapproved</v>
      </c>
      <c r="C556" s="3" t="str">
        <f>HYPERLINK("https://otsuka-europe-crm.veevavault.com/ui/#object/sent_email__v/VBL00000000D210", "SE-001383958")</f>
        <v>SE-001383958</v>
      </c>
      <c r="D556" s="1" t="s">
        <v>0</v>
      </c>
      <c r="E556" s="2">
        <v>0</v>
      </c>
      <c r="F556" s="2">
        <v>0</v>
      </c>
      <c r="G556" s="2">
        <v>0</v>
      </c>
      <c r="H556" s="1" t="s">
        <v>0</v>
      </c>
      <c r="I556" s="2">
        <v>0</v>
      </c>
      <c r="J556" s="1">
        <v>45971.386053240742</v>
      </c>
    </row>
    <row r="557" spans="1:10" x14ac:dyDescent="0.2">
      <c r="A557" s="4" t="s">
        <v>1</v>
      </c>
      <c r="B557" s="3" t="str">
        <f>HYPERLINK("https://otsuka-europe-crm.veevavault.com/ui/#object/approved_document__v/V5O000000001012", "SE_Webinar_DavidTaylor_November_preapproved")</f>
        <v>SE_Webinar_DavidTaylor_November_preapproved</v>
      </c>
      <c r="C557" s="3" t="str">
        <f>HYPERLINK("https://otsuka-europe-crm.veevavault.com/ui/#object/sent_email__v/VBL00000000D211", "SE-001383959")</f>
        <v>SE-001383959</v>
      </c>
      <c r="D557" s="1" t="s">
        <v>0</v>
      </c>
      <c r="E557" s="2">
        <v>0</v>
      </c>
      <c r="F557" s="2">
        <v>0</v>
      </c>
      <c r="G557" s="2">
        <v>0</v>
      </c>
      <c r="H557" s="1" t="s">
        <v>0</v>
      </c>
      <c r="I557" s="2">
        <v>0</v>
      </c>
      <c r="J557" s="1">
        <v>45971.386053240742</v>
      </c>
    </row>
    <row r="558" spans="1:10" x14ac:dyDescent="0.2">
      <c r="A558" s="4" t="s">
        <v>1</v>
      </c>
      <c r="B558" s="3" t="str">
        <f>HYPERLINK("https://otsuka-europe-crm.veevavault.com/ui/#object/approved_document__v/V5O000000001012", "SE_Webinar_DavidTaylor_November_preapproved")</f>
        <v>SE_Webinar_DavidTaylor_November_preapproved</v>
      </c>
      <c r="C558" s="3" t="str">
        <f>HYPERLINK("https://otsuka-europe-crm.veevavault.com/ui/#object/sent_email__v/VBL00000000D212", "SE-001383960")</f>
        <v>SE-001383960</v>
      </c>
      <c r="D558" s="1" t="s">
        <v>0</v>
      </c>
      <c r="E558" s="2">
        <v>0</v>
      </c>
      <c r="F558" s="2">
        <v>0</v>
      </c>
      <c r="G558" s="2">
        <v>0</v>
      </c>
      <c r="H558" s="1" t="s">
        <v>0</v>
      </c>
      <c r="I558" s="2">
        <v>0</v>
      </c>
      <c r="J558" s="1">
        <v>45971.386064814818</v>
      </c>
    </row>
    <row r="559" spans="1:10" x14ac:dyDescent="0.2">
      <c r="A559" s="4" t="s">
        <v>1</v>
      </c>
      <c r="B559" s="3" t="str">
        <f>HYPERLINK("https://otsuka-europe-crm.veevavault.com/ui/#object/approved_document__v/V5O000000001012", "SE_Webinar_DavidTaylor_November_preapproved")</f>
        <v>SE_Webinar_DavidTaylor_November_preapproved</v>
      </c>
      <c r="C559" s="3" t="str">
        <f>HYPERLINK("https://otsuka-europe-crm.veevavault.com/ui/#object/sent_email__v/VBL00000000D213", "SE-001383961")</f>
        <v>SE-001383961</v>
      </c>
      <c r="D559" s="1" t="s">
        <v>0</v>
      </c>
      <c r="E559" s="2">
        <v>0</v>
      </c>
      <c r="F559" s="2">
        <v>0</v>
      </c>
      <c r="G559" s="2">
        <v>0</v>
      </c>
      <c r="H559" s="1" t="s">
        <v>0</v>
      </c>
      <c r="I559" s="2">
        <v>0</v>
      </c>
      <c r="J559" s="1">
        <v>45971.386053240742</v>
      </c>
    </row>
    <row r="560" spans="1:10" x14ac:dyDescent="0.2">
      <c r="A560" s="4" t="s">
        <v>1</v>
      </c>
      <c r="B560" s="3" t="str">
        <f>HYPERLINK("https://otsuka-europe-crm.veevavault.com/ui/#object/approved_document__v/V5O000000001012", "SE_Webinar_DavidTaylor_November_preapproved")</f>
        <v>SE_Webinar_DavidTaylor_November_preapproved</v>
      </c>
      <c r="C560" s="3" t="str">
        <f>HYPERLINK("https://otsuka-europe-crm.veevavault.com/ui/#object/sent_email__v/VBL00000000D214", "SE-001383962")</f>
        <v>SE-001383962</v>
      </c>
      <c r="D560" s="1" t="s">
        <v>0</v>
      </c>
      <c r="E560" s="2">
        <v>0</v>
      </c>
      <c r="F560" s="2">
        <v>0</v>
      </c>
      <c r="G560" s="2">
        <v>0</v>
      </c>
      <c r="H560" s="1" t="s">
        <v>0</v>
      </c>
      <c r="I560" s="2">
        <v>0</v>
      </c>
      <c r="J560" s="1">
        <v>45971.386064814818</v>
      </c>
    </row>
    <row r="561" spans="1:10" x14ac:dyDescent="0.2">
      <c r="A561" s="4" t="s">
        <v>1</v>
      </c>
      <c r="B561" s="3" t="str">
        <f>HYPERLINK("https://otsuka-europe-crm.veevavault.com/ui/#object/approved_document__v/V5O000000001012", "SE_Webinar_DavidTaylor_November_preapproved")</f>
        <v>SE_Webinar_DavidTaylor_November_preapproved</v>
      </c>
      <c r="C561" s="3" t="str">
        <f>HYPERLINK("https://otsuka-europe-crm.veevavault.com/ui/#object/sent_email__v/VBL00000000D215", "SE-001383963")</f>
        <v>SE-001383963</v>
      </c>
      <c r="D561" s="1" t="s">
        <v>0</v>
      </c>
      <c r="E561" s="2">
        <v>0</v>
      </c>
      <c r="F561" s="2">
        <v>0</v>
      </c>
      <c r="G561" s="2">
        <v>0</v>
      </c>
      <c r="H561" s="1" t="s">
        <v>0</v>
      </c>
      <c r="I561" s="2">
        <v>0</v>
      </c>
      <c r="J561" s="1">
        <v>45971.386064814818</v>
      </c>
    </row>
    <row r="562" spans="1:10" x14ac:dyDescent="0.2">
      <c r="A562" s="4" t="s">
        <v>1</v>
      </c>
      <c r="B562" s="3" t="str">
        <f>HYPERLINK("https://otsuka-europe-crm.veevavault.com/ui/#object/approved_document__v/V5O000000001012", "SE_Webinar_DavidTaylor_November_preapproved")</f>
        <v>SE_Webinar_DavidTaylor_November_preapproved</v>
      </c>
      <c r="C562" s="3" t="str">
        <f>HYPERLINK("https://otsuka-europe-crm.veevavault.com/ui/#object/sent_email__v/VBL00000000D216", "SE-001383964")</f>
        <v>SE-001383964</v>
      </c>
      <c r="D562" s="1" t="s">
        <v>0</v>
      </c>
      <c r="E562" s="2">
        <v>0</v>
      </c>
      <c r="F562" s="2">
        <v>0</v>
      </c>
      <c r="G562" s="2">
        <v>0</v>
      </c>
      <c r="H562" s="1" t="s">
        <v>0</v>
      </c>
      <c r="I562" s="2">
        <v>0</v>
      </c>
      <c r="J562" s="1">
        <v>45971.386064814818</v>
      </c>
    </row>
    <row r="563" spans="1:10" x14ac:dyDescent="0.2">
      <c r="A563" s="4" t="s">
        <v>1</v>
      </c>
      <c r="B563" s="3" t="str">
        <f>HYPERLINK("https://otsuka-europe-crm.veevavault.com/ui/#object/approved_document__v/V5O000000001012", "SE_Webinar_DavidTaylor_November_preapproved")</f>
        <v>SE_Webinar_DavidTaylor_November_preapproved</v>
      </c>
      <c r="C563" s="3" t="str">
        <f>HYPERLINK("https://otsuka-europe-crm.veevavault.com/ui/#object/sent_email__v/VBL00000000D217", "SE-001383965")</f>
        <v>SE-001383965</v>
      </c>
      <c r="D563" s="1" t="s">
        <v>0</v>
      </c>
      <c r="E563" s="2">
        <v>0</v>
      </c>
      <c r="F563" s="2">
        <v>0</v>
      </c>
      <c r="G563" s="2">
        <v>0</v>
      </c>
      <c r="H563" s="1" t="s">
        <v>0</v>
      </c>
      <c r="I563" s="2">
        <v>0</v>
      </c>
      <c r="J563" s="1">
        <v>45971.386064814818</v>
      </c>
    </row>
    <row r="564" spans="1:10" x14ac:dyDescent="0.2">
      <c r="A564" s="4" t="s">
        <v>1</v>
      </c>
      <c r="B564" s="3" t="str">
        <f>HYPERLINK("https://otsuka-europe-crm.veevavault.com/ui/#object/approved_document__v/V5O000000001012", "SE_Webinar_DavidTaylor_November_preapproved")</f>
        <v>SE_Webinar_DavidTaylor_November_preapproved</v>
      </c>
      <c r="C564" s="3" t="str">
        <f>HYPERLINK("https://otsuka-europe-crm.veevavault.com/ui/#object/sent_email__v/VBL00000000D218", "SE-001383966")</f>
        <v>SE-001383966</v>
      </c>
      <c r="D564" s="1" t="s">
        <v>0</v>
      </c>
      <c r="E564" s="2">
        <v>0</v>
      </c>
      <c r="F564" s="2">
        <v>0</v>
      </c>
      <c r="G564" s="2">
        <v>0</v>
      </c>
      <c r="H564" s="1" t="s">
        <v>0</v>
      </c>
      <c r="I564" s="2">
        <v>0</v>
      </c>
      <c r="J564" s="1">
        <v>45971.386064814818</v>
      </c>
    </row>
    <row r="565" spans="1:10" x14ac:dyDescent="0.2">
      <c r="A565" s="4" t="s">
        <v>1</v>
      </c>
      <c r="B565" s="3" t="str">
        <f>HYPERLINK("https://otsuka-europe-crm.veevavault.com/ui/#object/approved_document__v/V5O000000001012", "SE_Webinar_DavidTaylor_November_preapproved")</f>
        <v>SE_Webinar_DavidTaylor_November_preapproved</v>
      </c>
      <c r="C565" s="3" t="str">
        <f>HYPERLINK("https://otsuka-europe-crm.veevavault.com/ui/#object/sent_email__v/VBL00000000D219", "SE-001383967")</f>
        <v>SE-001383967</v>
      </c>
      <c r="D565" s="1" t="s">
        <v>0</v>
      </c>
      <c r="E565" s="2">
        <v>0</v>
      </c>
      <c r="F565" s="2">
        <v>0</v>
      </c>
      <c r="G565" s="2">
        <v>0</v>
      </c>
      <c r="H565" s="1" t="s">
        <v>0</v>
      </c>
      <c r="I565" s="2">
        <v>0</v>
      </c>
      <c r="J565" s="1">
        <v>45971.386064814818</v>
      </c>
    </row>
    <row r="566" spans="1:10" x14ac:dyDescent="0.2">
      <c r="A566" s="4" t="s">
        <v>1</v>
      </c>
      <c r="B566" s="3" t="str">
        <f>HYPERLINK("https://otsuka-europe-crm.veevavault.com/ui/#object/approved_document__v/V5O000000001012", "SE_Webinar_DavidTaylor_November_preapproved")</f>
        <v>SE_Webinar_DavidTaylor_November_preapproved</v>
      </c>
      <c r="C566" s="3" t="str">
        <f>HYPERLINK("https://otsuka-europe-crm.veevavault.com/ui/#object/sent_email__v/VBL00000000D220", "SE-001383968")</f>
        <v>SE-001383968</v>
      </c>
      <c r="D566" s="1" t="s">
        <v>0</v>
      </c>
      <c r="E566" s="2">
        <v>0</v>
      </c>
      <c r="F566" s="2">
        <v>0</v>
      </c>
      <c r="G566" s="2">
        <v>0</v>
      </c>
      <c r="H566" s="1" t="s">
        <v>0</v>
      </c>
      <c r="I566" s="2">
        <v>0</v>
      </c>
      <c r="J566" s="1">
        <v>45971.386064814818</v>
      </c>
    </row>
    <row r="567" spans="1:10" x14ac:dyDescent="0.2">
      <c r="A567" s="4" t="s">
        <v>1</v>
      </c>
      <c r="B567" s="3" t="str">
        <f>HYPERLINK("https://otsuka-europe-crm.veevavault.com/ui/#object/approved_document__v/V5O000000001012", "SE_Webinar_DavidTaylor_November_preapproved")</f>
        <v>SE_Webinar_DavidTaylor_November_preapproved</v>
      </c>
      <c r="C567" s="3" t="str">
        <f>HYPERLINK("https://otsuka-europe-crm.veevavault.com/ui/#object/sent_email__v/VBL00000000D221", "SE-001383969")</f>
        <v>SE-001383969</v>
      </c>
      <c r="D567" s="1" t="s">
        <v>0</v>
      </c>
      <c r="E567" s="2">
        <v>0</v>
      </c>
      <c r="F567" s="2">
        <v>0</v>
      </c>
      <c r="G567" s="2">
        <v>0</v>
      </c>
      <c r="H567" s="1" t="s">
        <v>0</v>
      </c>
      <c r="I567" s="2">
        <v>0</v>
      </c>
      <c r="J567" s="1">
        <v>45971.386064814818</v>
      </c>
    </row>
    <row r="568" spans="1:10" x14ac:dyDescent="0.2">
      <c r="A568" s="4" t="s">
        <v>1</v>
      </c>
      <c r="B568" s="3" t="str">
        <f>HYPERLINK("https://otsuka-europe-crm.veevavault.com/ui/#object/approved_document__v/V5O000000001012", "SE_Webinar_DavidTaylor_November_preapproved")</f>
        <v>SE_Webinar_DavidTaylor_November_preapproved</v>
      </c>
      <c r="C568" s="3" t="str">
        <f>HYPERLINK("https://otsuka-europe-crm.veevavault.com/ui/#object/sent_email__v/VBL00000000D222", "SE-001383970")</f>
        <v>SE-001383970</v>
      </c>
      <c r="D568" s="1" t="s">
        <v>0</v>
      </c>
      <c r="E568" s="2">
        <v>0</v>
      </c>
      <c r="F568" s="2">
        <v>0</v>
      </c>
      <c r="G568" s="2">
        <v>0</v>
      </c>
      <c r="H568" s="1" t="s">
        <v>0</v>
      </c>
      <c r="I568" s="2">
        <v>0</v>
      </c>
      <c r="J568" s="1">
        <v>45971.386076388888</v>
      </c>
    </row>
    <row r="569" spans="1:10" x14ac:dyDescent="0.2">
      <c r="A569" s="4" t="s">
        <v>1</v>
      </c>
      <c r="B569" s="3" t="str">
        <f>HYPERLINK("https://otsuka-europe-crm.veevavault.com/ui/#object/approved_document__v/V5O000000001012", "SE_Webinar_DavidTaylor_November_preapproved")</f>
        <v>SE_Webinar_DavidTaylor_November_preapproved</v>
      </c>
      <c r="C569" s="3" t="str">
        <f>HYPERLINK("https://otsuka-europe-crm.veevavault.com/ui/#object/sent_email__v/VBL00000000D223", "SE-001383971")</f>
        <v>SE-001383971</v>
      </c>
      <c r="D569" s="1" t="s">
        <v>0</v>
      </c>
      <c r="E569" s="2">
        <v>0</v>
      </c>
      <c r="F569" s="2">
        <v>0</v>
      </c>
      <c r="G569" s="2">
        <v>0</v>
      </c>
      <c r="H569" s="1" t="s">
        <v>0</v>
      </c>
      <c r="I569" s="2">
        <v>0</v>
      </c>
      <c r="J569" s="1">
        <v>45971.386076388888</v>
      </c>
    </row>
    <row r="570" spans="1:10" x14ac:dyDescent="0.2">
      <c r="A570" s="4" t="s">
        <v>1</v>
      </c>
      <c r="B570" s="3" t="str">
        <f>HYPERLINK("https://otsuka-europe-crm.veevavault.com/ui/#object/approved_document__v/V5O000000001012", "SE_Webinar_DavidTaylor_November_preapproved")</f>
        <v>SE_Webinar_DavidTaylor_November_preapproved</v>
      </c>
      <c r="C570" s="3" t="str">
        <f>HYPERLINK("https://otsuka-europe-crm.veevavault.com/ui/#object/sent_email__v/VBL00000000D224", "SE-001383972")</f>
        <v>SE-001383972</v>
      </c>
      <c r="D570" s="1" t="s">
        <v>0</v>
      </c>
      <c r="E570" s="2">
        <v>0</v>
      </c>
      <c r="F570" s="2">
        <v>0</v>
      </c>
      <c r="G570" s="2">
        <v>0</v>
      </c>
      <c r="H570" s="1" t="s">
        <v>0</v>
      </c>
      <c r="I570" s="2">
        <v>0</v>
      </c>
      <c r="J570" s="1">
        <v>45971.386076388888</v>
      </c>
    </row>
    <row r="571" spans="1:10" x14ac:dyDescent="0.2">
      <c r="A571" s="4" t="s">
        <v>1</v>
      </c>
      <c r="B571" s="3" t="str">
        <f>HYPERLINK("https://otsuka-europe-crm.veevavault.com/ui/#object/approved_document__v/V5O000000001012", "SE_Webinar_DavidTaylor_November_preapproved")</f>
        <v>SE_Webinar_DavidTaylor_November_preapproved</v>
      </c>
      <c r="C571" s="3" t="str">
        <f>HYPERLINK("https://otsuka-europe-crm.veevavault.com/ui/#object/sent_email__v/VBL00000000D225", "SE-001383973")</f>
        <v>SE-001383973</v>
      </c>
      <c r="D571" s="1" t="s">
        <v>0</v>
      </c>
      <c r="E571" s="2">
        <v>0</v>
      </c>
      <c r="F571" s="2">
        <v>0</v>
      </c>
      <c r="G571" s="2">
        <v>0</v>
      </c>
      <c r="H571" s="1" t="s">
        <v>0</v>
      </c>
      <c r="I571" s="2">
        <v>0</v>
      </c>
      <c r="J571" s="1">
        <v>45971.386076388888</v>
      </c>
    </row>
    <row r="572" spans="1:10" x14ac:dyDescent="0.2">
      <c r="A572" s="4" t="s">
        <v>1</v>
      </c>
      <c r="B572" s="3" t="str">
        <f>HYPERLINK("https://otsuka-europe-crm.veevavault.com/ui/#object/approved_document__v/V5O000000001012", "SE_Webinar_DavidTaylor_November_preapproved")</f>
        <v>SE_Webinar_DavidTaylor_November_preapproved</v>
      </c>
      <c r="C572" s="3" t="str">
        <f>HYPERLINK("https://otsuka-europe-crm.veevavault.com/ui/#object/sent_email__v/VBL00000000D226", "SE-001383974")</f>
        <v>SE-001383974</v>
      </c>
      <c r="D572" s="1" t="s">
        <v>0</v>
      </c>
      <c r="E572" s="2">
        <v>0</v>
      </c>
      <c r="F572" s="2">
        <v>0</v>
      </c>
      <c r="G572" s="2">
        <v>0</v>
      </c>
      <c r="H572" s="1" t="s">
        <v>0</v>
      </c>
      <c r="I572" s="2">
        <v>0</v>
      </c>
      <c r="J572" s="1">
        <v>45971.386076388888</v>
      </c>
    </row>
    <row r="573" spans="1:10" x14ac:dyDescent="0.2">
      <c r="A573" s="4" t="s">
        <v>1</v>
      </c>
      <c r="B573" s="3" t="str">
        <f>HYPERLINK("https://otsuka-europe-crm.veevavault.com/ui/#object/approved_document__v/V5O000000001012", "SE_Webinar_DavidTaylor_November_preapproved")</f>
        <v>SE_Webinar_DavidTaylor_November_preapproved</v>
      </c>
      <c r="C573" s="3" t="str">
        <f>HYPERLINK("https://otsuka-europe-crm.veevavault.com/ui/#object/sent_email__v/VBL00000000D227", "SE-001383975")</f>
        <v>SE-001383975</v>
      </c>
      <c r="D573" s="1" t="s">
        <v>0</v>
      </c>
      <c r="E573" s="2">
        <v>0</v>
      </c>
      <c r="F573" s="2">
        <v>0</v>
      </c>
      <c r="G573" s="2">
        <v>0</v>
      </c>
      <c r="H573" s="1" t="s">
        <v>0</v>
      </c>
      <c r="I573" s="2">
        <v>0</v>
      </c>
      <c r="J573" s="1">
        <v>45971.386076388888</v>
      </c>
    </row>
    <row r="574" spans="1:10" x14ac:dyDescent="0.2">
      <c r="A574" s="4" t="s">
        <v>1</v>
      </c>
      <c r="B574" s="3" t="str">
        <f>HYPERLINK("https://otsuka-europe-crm.veevavault.com/ui/#object/approved_document__v/V5O000000001012", "SE_Webinar_DavidTaylor_November_preapproved")</f>
        <v>SE_Webinar_DavidTaylor_November_preapproved</v>
      </c>
      <c r="C574" s="3" t="str">
        <f>HYPERLINK("https://otsuka-europe-crm.veevavault.com/ui/#object/sent_email__v/VBL00000000D228", "SE-001383976")</f>
        <v>SE-001383976</v>
      </c>
      <c r="D574" s="1" t="s">
        <v>0</v>
      </c>
      <c r="E574" s="2">
        <v>0</v>
      </c>
      <c r="F574" s="2">
        <v>0</v>
      </c>
      <c r="G574" s="2">
        <v>0</v>
      </c>
      <c r="H574" s="1" t="s">
        <v>0</v>
      </c>
      <c r="I574" s="2">
        <v>0</v>
      </c>
      <c r="J574" s="1">
        <v>45971.386076388888</v>
      </c>
    </row>
    <row r="575" spans="1:10" x14ac:dyDescent="0.2">
      <c r="A575" s="4" t="s">
        <v>1</v>
      </c>
      <c r="B575" s="3" t="str">
        <f>HYPERLINK("https://otsuka-europe-crm.veevavault.com/ui/#object/approved_document__v/V5O000000001012", "SE_Webinar_DavidTaylor_November_preapproved")</f>
        <v>SE_Webinar_DavidTaylor_November_preapproved</v>
      </c>
      <c r="C575" s="3" t="str">
        <f>HYPERLINK("https://otsuka-europe-crm.veevavault.com/ui/#object/sent_email__v/VBL00000000D229", "SE-001383977")</f>
        <v>SE-001383977</v>
      </c>
      <c r="D575" s="1" t="s">
        <v>0</v>
      </c>
      <c r="E575" s="2">
        <v>0</v>
      </c>
      <c r="F575" s="2">
        <v>0</v>
      </c>
      <c r="G575" s="2">
        <v>0</v>
      </c>
      <c r="H575" s="1" t="s">
        <v>0</v>
      </c>
      <c r="I575" s="2">
        <v>0</v>
      </c>
      <c r="J575" s="1">
        <v>45971.386076388888</v>
      </c>
    </row>
    <row r="576" spans="1:10" x14ac:dyDescent="0.2">
      <c r="A576" s="4" t="s">
        <v>1</v>
      </c>
      <c r="B576" s="3" t="str">
        <f>HYPERLINK("https://otsuka-europe-crm.veevavault.com/ui/#object/approved_document__v/V5O000000001012", "SE_Webinar_DavidTaylor_November_preapproved")</f>
        <v>SE_Webinar_DavidTaylor_November_preapproved</v>
      </c>
      <c r="C576" s="3" t="str">
        <f>HYPERLINK("https://otsuka-europe-crm.veevavault.com/ui/#object/sent_email__v/VBL00000000D230", "SE-001383978")</f>
        <v>SE-001383978</v>
      </c>
      <c r="D576" s="1" t="s">
        <v>0</v>
      </c>
      <c r="E576" s="2">
        <v>0</v>
      </c>
      <c r="F576" s="2">
        <v>0</v>
      </c>
      <c r="G576" s="2">
        <v>0</v>
      </c>
      <c r="H576" s="1" t="s">
        <v>0</v>
      </c>
      <c r="I576" s="2">
        <v>0</v>
      </c>
      <c r="J576" s="1">
        <v>45971.386076388888</v>
      </c>
    </row>
    <row r="577" spans="1:10" x14ac:dyDescent="0.2">
      <c r="A577" s="4" t="s">
        <v>1</v>
      </c>
      <c r="B577" s="3" t="str">
        <f>HYPERLINK("https://otsuka-europe-crm.veevavault.com/ui/#object/approved_document__v/V5O000000001012", "SE_Webinar_DavidTaylor_November_preapproved")</f>
        <v>SE_Webinar_DavidTaylor_November_preapproved</v>
      </c>
      <c r="C577" s="3" t="str">
        <f>HYPERLINK("https://otsuka-europe-crm.veevavault.com/ui/#object/sent_email__v/VBL00000000D231", "SE-001383979")</f>
        <v>SE-001383979</v>
      </c>
      <c r="D577" s="1" t="s">
        <v>0</v>
      </c>
      <c r="E577" s="2">
        <v>0</v>
      </c>
      <c r="F577" s="2">
        <v>0</v>
      </c>
      <c r="G577" s="2">
        <v>0</v>
      </c>
      <c r="H577" s="1" t="s">
        <v>0</v>
      </c>
      <c r="I577" s="2">
        <v>0</v>
      </c>
      <c r="J577" s="1">
        <v>45971.386087962965</v>
      </c>
    </row>
    <row r="578" spans="1:10" x14ac:dyDescent="0.2">
      <c r="A578" s="4" t="s">
        <v>1</v>
      </c>
      <c r="B578" s="3" t="str">
        <f>HYPERLINK("https://otsuka-europe-crm.veevavault.com/ui/#object/approved_document__v/V5O000000001012", "SE_Webinar_DavidTaylor_November_preapproved")</f>
        <v>SE_Webinar_DavidTaylor_November_preapproved</v>
      </c>
      <c r="C578" s="3" t="str">
        <f>HYPERLINK("https://otsuka-europe-crm.veevavault.com/ui/#object/sent_email__v/VBL00000000D232", "SE-001383980")</f>
        <v>SE-001383980</v>
      </c>
      <c r="D578" s="1" t="s">
        <v>0</v>
      </c>
      <c r="E578" s="2">
        <v>0</v>
      </c>
      <c r="F578" s="2">
        <v>0</v>
      </c>
      <c r="G578" s="2">
        <v>0</v>
      </c>
      <c r="H578" s="1" t="s">
        <v>0</v>
      </c>
      <c r="I578" s="2">
        <v>0</v>
      </c>
      <c r="J578" s="1">
        <v>45971.386087962965</v>
      </c>
    </row>
    <row r="579" spans="1:10" x14ac:dyDescent="0.2">
      <c r="A579" s="4" t="s">
        <v>1</v>
      </c>
      <c r="B579" s="3" t="str">
        <f>HYPERLINK("https://otsuka-europe-crm.veevavault.com/ui/#object/approved_document__v/V5O000000001012", "SE_Webinar_DavidTaylor_November_preapproved")</f>
        <v>SE_Webinar_DavidTaylor_November_preapproved</v>
      </c>
      <c r="C579" s="3" t="str">
        <f>HYPERLINK("https://otsuka-europe-crm.veevavault.com/ui/#object/sent_email__v/VBL00000000D233", "SE-001383981")</f>
        <v>SE-001383981</v>
      </c>
      <c r="D579" s="1" t="s">
        <v>0</v>
      </c>
      <c r="E579" s="2">
        <v>0</v>
      </c>
      <c r="F579" s="2">
        <v>0</v>
      </c>
      <c r="G579" s="2">
        <v>0</v>
      </c>
      <c r="H579" s="1" t="s">
        <v>0</v>
      </c>
      <c r="I579" s="2">
        <v>0</v>
      </c>
      <c r="J579" s="1">
        <v>45971.386087962965</v>
      </c>
    </row>
    <row r="580" spans="1:10" x14ac:dyDescent="0.2">
      <c r="A580" s="4" t="s">
        <v>1</v>
      </c>
      <c r="B580" s="3" t="str">
        <f>HYPERLINK("https://otsuka-europe-crm.veevavault.com/ui/#object/approved_document__v/V5O000000001012", "SE_Webinar_DavidTaylor_November_preapproved")</f>
        <v>SE_Webinar_DavidTaylor_November_preapproved</v>
      </c>
      <c r="C580" s="3" t="str">
        <f>HYPERLINK("https://otsuka-europe-crm.veevavault.com/ui/#object/sent_email__v/VBL00000000D234", "SE-001383982")</f>
        <v>SE-001383982</v>
      </c>
      <c r="D580" s="1" t="s">
        <v>0</v>
      </c>
      <c r="E580" s="2">
        <v>0</v>
      </c>
      <c r="F580" s="2">
        <v>0</v>
      </c>
      <c r="G580" s="2">
        <v>0</v>
      </c>
      <c r="H580" s="1" t="s">
        <v>0</v>
      </c>
      <c r="I580" s="2">
        <v>0</v>
      </c>
      <c r="J580" s="1">
        <v>45971.386087962965</v>
      </c>
    </row>
    <row r="581" spans="1:10" x14ac:dyDescent="0.2">
      <c r="A581" s="4" t="s">
        <v>1</v>
      </c>
      <c r="B581" s="3" t="str">
        <f>HYPERLINK("https://otsuka-europe-crm.veevavault.com/ui/#object/approved_document__v/V5O000000001012", "SE_Webinar_DavidTaylor_November_preapproved")</f>
        <v>SE_Webinar_DavidTaylor_November_preapproved</v>
      </c>
      <c r="C581" s="3" t="str">
        <f>HYPERLINK("https://otsuka-europe-crm.veevavault.com/ui/#object/sent_email__v/VBL00000000D235", "SE-001383983")</f>
        <v>SE-001383983</v>
      </c>
      <c r="D581" s="1" t="s">
        <v>0</v>
      </c>
      <c r="E581" s="2">
        <v>0</v>
      </c>
      <c r="F581" s="2">
        <v>0</v>
      </c>
      <c r="G581" s="2">
        <v>0</v>
      </c>
      <c r="H581" s="1" t="s">
        <v>0</v>
      </c>
      <c r="I581" s="2">
        <v>0</v>
      </c>
      <c r="J581" s="1">
        <v>45971.386087962965</v>
      </c>
    </row>
    <row r="582" spans="1:10" x14ac:dyDescent="0.2">
      <c r="A582" s="4" t="s">
        <v>1</v>
      </c>
      <c r="B582" s="3" t="str">
        <f>HYPERLINK("https://otsuka-europe-crm.veevavault.com/ui/#object/approved_document__v/V5O000000001012", "SE_Webinar_DavidTaylor_November_preapproved")</f>
        <v>SE_Webinar_DavidTaylor_November_preapproved</v>
      </c>
      <c r="C582" s="3" t="str">
        <f>HYPERLINK("https://otsuka-europe-crm.veevavault.com/ui/#object/sent_email__v/VBL00000000D236", "SE-001383984")</f>
        <v>SE-001383984</v>
      </c>
      <c r="D582" s="1" t="s">
        <v>0</v>
      </c>
      <c r="E582" s="2">
        <v>0</v>
      </c>
      <c r="F582" s="2">
        <v>0</v>
      </c>
      <c r="G582" s="2">
        <v>0</v>
      </c>
      <c r="H582" s="1" t="s">
        <v>0</v>
      </c>
      <c r="I582" s="2">
        <v>0</v>
      </c>
      <c r="J582" s="1">
        <v>45971.386087962965</v>
      </c>
    </row>
    <row r="583" spans="1:10" x14ac:dyDescent="0.2">
      <c r="A583" s="4" t="s">
        <v>1</v>
      </c>
      <c r="B583" s="3" t="str">
        <f>HYPERLINK("https://otsuka-europe-crm.veevavault.com/ui/#object/approved_document__v/V5O000000001012", "SE_Webinar_DavidTaylor_November_preapproved")</f>
        <v>SE_Webinar_DavidTaylor_November_preapproved</v>
      </c>
      <c r="C583" s="3" t="str">
        <f>HYPERLINK("https://otsuka-europe-crm.veevavault.com/ui/#object/sent_email__v/VBL00000000D241", "SE-001383989")</f>
        <v>SE-001383989</v>
      </c>
      <c r="D583" s="1" t="s">
        <v>0</v>
      </c>
      <c r="E583" s="2">
        <v>0</v>
      </c>
      <c r="F583" s="2">
        <v>0</v>
      </c>
      <c r="G583" s="2">
        <v>0</v>
      </c>
      <c r="H583" s="1" t="s">
        <v>0</v>
      </c>
      <c r="I583" s="2">
        <v>0</v>
      </c>
      <c r="J583" s="1">
        <v>45971.38890046296</v>
      </c>
    </row>
    <row r="584" spans="1:10" x14ac:dyDescent="0.2">
      <c r="A584" s="4" t="s">
        <v>1</v>
      </c>
      <c r="B584" s="3" t="str">
        <f>HYPERLINK("https://otsuka-europe-crm.veevavault.com/ui/#object/approved_document__v/V5O000000001012", "SE_Webinar_DavidTaylor_November_preapproved")</f>
        <v>SE_Webinar_DavidTaylor_November_preapproved</v>
      </c>
      <c r="C584" s="3" t="str">
        <f>HYPERLINK("https://otsuka-europe-crm.veevavault.com/ui/#object/sent_email__v/VBL00000000D242", "SE-001383990")</f>
        <v>SE-001383990</v>
      </c>
      <c r="D584" s="1" t="s">
        <v>0</v>
      </c>
      <c r="E584" s="2">
        <v>0</v>
      </c>
      <c r="F584" s="2">
        <v>0</v>
      </c>
      <c r="G584" s="2">
        <v>0</v>
      </c>
      <c r="H584" s="1" t="s">
        <v>0</v>
      </c>
      <c r="I584" s="2">
        <v>0</v>
      </c>
      <c r="J584" s="1">
        <v>45971.38890046296</v>
      </c>
    </row>
    <row r="585" spans="1:10" x14ac:dyDescent="0.2">
      <c r="A585" s="4" t="s">
        <v>1</v>
      </c>
      <c r="B585" s="3" t="str">
        <f>HYPERLINK("https://otsuka-europe-crm.veevavault.com/ui/#object/approved_document__v/V5O000000001012", "SE_Webinar_DavidTaylor_November_preapproved")</f>
        <v>SE_Webinar_DavidTaylor_November_preapproved</v>
      </c>
      <c r="C585" s="3" t="str">
        <f>HYPERLINK("https://otsuka-europe-crm.veevavault.com/ui/#object/sent_email__v/VBL00000000D243", "SE-001383991")</f>
        <v>SE-001383991</v>
      </c>
      <c r="D585" s="1" t="s">
        <v>0</v>
      </c>
      <c r="E585" s="2">
        <v>0</v>
      </c>
      <c r="F585" s="2">
        <v>0</v>
      </c>
      <c r="G585" s="2">
        <v>0</v>
      </c>
      <c r="H585" s="1" t="s">
        <v>0</v>
      </c>
      <c r="I585" s="2">
        <v>0</v>
      </c>
      <c r="J585" s="1">
        <v>45971.388912037037</v>
      </c>
    </row>
    <row r="586" spans="1:10" x14ac:dyDescent="0.2">
      <c r="A586" s="4" t="s">
        <v>1</v>
      </c>
      <c r="B586" s="3" t="str">
        <f>HYPERLINK("https://otsuka-europe-crm.veevavault.com/ui/#object/approved_document__v/V5O000000001012", "SE_Webinar_DavidTaylor_November_preapproved")</f>
        <v>SE_Webinar_DavidTaylor_November_preapproved</v>
      </c>
      <c r="C586" s="3" t="str">
        <f>HYPERLINK("https://otsuka-europe-crm.veevavault.com/ui/#object/sent_email__v/VBL00000000D244", "SE-001383992")</f>
        <v>SE-001383992</v>
      </c>
      <c r="D586" s="1" t="s">
        <v>0</v>
      </c>
      <c r="E586" s="2">
        <v>0</v>
      </c>
      <c r="F586" s="2">
        <v>0</v>
      </c>
      <c r="G586" s="2">
        <v>0</v>
      </c>
      <c r="H586" s="1" t="s">
        <v>0</v>
      </c>
      <c r="I586" s="2">
        <v>0</v>
      </c>
      <c r="J586" s="1">
        <v>45971.388912037037</v>
      </c>
    </row>
    <row r="587" spans="1:10" x14ac:dyDescent="0.2">
      <c r="A587" s="4" t="s">
        <v>1</v>
      </c>
      <c r="B587" s="3" t="str">
        <f>HYPERLINK("https://otsuka-europe-crm.veevavault.com/ui/#object/approved_document__v/V5O000000001012", "SE_Webinar_DavidTaylor_November_preapproved")</f>
        <v>SE_Webinar_DavidTaylor_November_preapproved</v>
      </c>
      <c r="C587" s="3" t="str">
        <f>HYPERLINK("https://otsuka-europe-crm.veevavault.com/ui/#object/sent_email__v/VBL00000000D245", "SE-001383993")</f>
        <v>SE-001383993</v>
      </c>
      <c r="D587" s="1" t="s">
        <v>0</v>
      </c>
      <c r="E587" s="2">
        <v>0</v>
      </c>
      <c r="F587" s="2">
        <v>0</v>
      </c>
      <c r="G587" s="2">
        <v>0</v>
      </c>
      <c r="H587" s="1" t="s">
        <v>0</v>
      </c>
      <c r="I587" s="2">
        <v>0</v>
      </c>
      <c r="J587" s="1">
        <v>45971.388912037037</v>
      </c>
    </row>
    <row r="588" spans="1:10" x14ac:dyDescent="0.2">
      <c r="A588" s="4" t="s">
        <v>1</v>
      </c>
      <c r="B588" s="3" t="str">
        <f>HYPERLINK("https://otsuka-europe-crm.veevavault.com/ui/#object/approved_document__v/V5O000000001012", "SE_Webinar_DavidTaylor_November_preapproved")</f>
        <v>SE_Webinar_DavidTaylor_November_preapproved</v>
      </c>
      <c r="C588" s="3" t="str">
        <f>HYPERLINK("https://otsuka-europe-crm.veevavault.com/ui/#object/sent_email__v/VBL00000000D246", "SE-001383994")</f>
        <v>SE-001383994</v>
      </c>
      <c r="D588" s="1" t="s">
        <v>0</v>
      </c>
      <c r="E588" s="2">
        <v>0</v>
      </c>
      <c r="F588" s="2">
        <v>0</v>
      </c>
      <c r="G588" s="2">
        <v>0</v>
      </c>
      <c r="H588" s="1" t="s">
        <v>0</v>
      </c>
      <c r="I588" s="2">
        <v>0</v>
      </c>
      <c r="J588" s="1">
        <v>45971.388912037037</v>
      </c>
    </row>
    <row r="589" spans="1:10" x14ac:dyDescent="0.2">
      <c r="A589" s="4" t="s">
        <v>1</v>
      </c>
      <c r="B589" s="3" t="str">
        <f>HYPERLINK("https://otsuka-europe-crm.veevavault.com/ui/#object/approved_document__v/V5O000000001012", "SE_Webinar_DavidTaylor_November_preapproved")</f>
        <v>SE_Webinar_DavidTaylor_November_preapproved</v>
      </c>
      <c r="C589" s="3" t="str">
        <f>HYPERLINK("https://otsuka-europe-crm.veevavault.com/ui/#object/sent_email__v/VBL00000000D247", "SE-001383995")</f>
        <v>SE-001383995</v>
      </c>
      <c r="D589" s="1" t="s">
        <v>0</v>
      </c>
      <c r="E589" s="2">
        <v>0</v>
      </c>
      <c r="F589" s="2">
        <v>0</v>
      </c>
      <c r="G589" s="2">
        <v>0</v>
      </c>
      <c r="H589" s="1" t="s">
        <v>0</v>
      </c>
      <c r="I589" s="2">
        <v>0</v>
      </c>
      <c r="J589" s="1">
        <v>45971.388923611114</v>
      </c>
    </row>
    <row r="590" spans="1:10" x14ac:dyDescent="0.2">
      <c r="A590" s="4" t="s">
        <v>1</v>
      </c>
      <c r="B590" s="3" t="str">
        <f>HYPERLINK("https://otsuka-europe-crm.veevavault.com/ui/#object/approved_document__v/V5O000000001012", "SE_Webinar_DavidTaylor_November_preapproved")</f>
        <v>SE_Webinar_DavidTaylor_November_preapproved</v>
      </c>
      <c r="C590" s="3" t="str">
        <f>HYPERLINK("https://otsuka-europe-crm.veevavault.com/ui/#object/sent_email__v/VBL00000000D248", "SE-001383996")</f>
        <v>SE-001383996</v>
      </c>
      <c r="D590" s="1" t="s">
        <v>0</v>
      </c>
      <c r="E590" s="2">
        <v>0</v>
      </c>
      <c r="F590" s="2">
        <v>0</v>
      </c>
      <c r="G590" s="2">
        <v>0</v>
      </c>
      <c r="H590" s="1" t="s">
        <v>0</v>
      </c>
      <c r="I590" s="2">
        <v>0</v>
      </c>
      <c r="J590" s="1">
        <v>45971.388912037037</v>
      </c>
    </row>
    <row r="591" spans="1:10" x14ac:dyDescent="0.2">
      <c r="A591" s="4" t="s">
        <v>1</v>
      </c>
      <c r="B591" s="3" t="str">
        <f>HYPERLINK("https://otsuka-europe-crm.veevavault.com/ui/#object/approved_document__v/V5O000000001012", "SE_Webinar_DavidTaylor_November_preapproved")</f>
        <v>SE_Webinar_DavidTaylor_November_preapproved</v>
      </c>
      <c r="C591" s="3" t="str">
        <f>HYPERLINK("https://otsuka-europe-crm.veevavault.com/ui/#object/sent_email__v/VBL00000000D249", "SE-001383997")</f>
        <v>SE-001383997</v>
      </c>
      <c r="D591" s="1" t="s">
        <v>0</v>
      </c>
      <c r="E591" s="2">
        <v>0</v>
      </c>
      <c r="F591" s="2">
        <v>0</v>
      </c>
      <c r="G591" s="2">
        <v>0</v>
      </c>
      <c r="H591" s="1" t="s">
        <v>0</v>
      </c>
      <c r="I591" s="2">
        <v>0</v>
      </c>
      <c r="J591" s="1">
        <v>45971.388912037037</v>
      </c>
    </row>
    <row r="592" spans="1:10" x14ac:dyDescent="0.2">
      <c r="A592" s="4" t="s">
        <v>1</v>
      </c>
      <c r="B592" s="3" t="str">
        <f>HYPERLINK("https://otsuka-europe-crm.veevavault.com/ui/#object/approved_document__v/V5O000000001012", "SE_Webinar_DavidTaylor_November_preapproved")</f>
        <v>SE_Webinar_DavidTaylor_November_preapproved</v>
      </c>
      <c r="C592" s="3" t="str">
        <f>HYPERLINK("https://otsuka-europe-crm.veevavault.com/ui/#object/sent_email__v/VBL00000000D250", "SE-001383998")</f>
        <v>SE-001383998</v>
      </c>
      <c r="D592" s="1" t="s">
        <v>0</v>
      </c>
      <c r="E592" s="2">
        <v>0</v>
      </c>
      <c r="F592" s="2">
        <v>0</v>
      </c>
      <c r="G592" s="2">
        <v>0</v>
      </c>
      <c r="H592" s="1" t="s">
        <v>0</v>
      </c>
      <c r="I592" s="2">
        <v>0</v>
      </c>
      <c r="J592" s="1">
        <v>45971.388923611114</v>
      </c>
    </row>
    <row r="593" spans="1:10" x14ac:dyDescent="0.2">
      <c r="A593" s="4" t="s">
        <v>1</v>
      </c>
      <c r="B593" s="3" t="str">
        <f>HYPERLINK("https://otsuka-europe-crm.veevavault.com/ui/#object/approved_document__v/V5O000000001012", "SE_Webinar_DavidTaylor_November_preapproved")</f>
        <v>SE_Webinar_DavidTaylor_November_preapproved</v>
      </c>
      <c r="C593" s="3" t="str">
        <f>HYPERLINK("https://otsuka-europe-crm.veevavault.com/ui/#object/sent_email__v/VBL00000000D251", "SE-001383999")</f>
        <v>SE-001383999</v>
      </c>
      <c r="D593" s="1" t="s">
        <v>0</v>
      </c>
      <c r="E593" s="2">
        <v>0</v>
      </c>
      <c r="F593" s="2">
        <v>0</v>
      </c>
      <c r="G593" s="2">
        <v>0</v>
      </c>
      <c r="H593" s="1" t="s">
        <v>0</v>
      </c>
      <c r="I593" s="2">
        <v>0</v>
      </c>
      <c r="J593" s="1">
        <v>45971.388912037037</v>
      </c>
    </row>
    <row r="594" spans="1:10" x14ac:dyDescent="0.2">
      <c r="A594" s="4" t="s">
        <v>1</v>
      </c>
      <c r="B594" s="3" t="str">
        <f>HYPERLINK("https://otsuka-europe-crm.veevavault.com/ui/#object/approved_document__v/V5O000000001012", "SE_Webinar_DavidTaylor_November_preapproved")</f>
        <v>SE_Webinar_DavidTaylor_November_preapproved</v>
      </c>
      <c r="C594" s="3" t="str">
        <f>HYPERLINK("https://otsuka-europe-crm.veevavault.com/ui/#object/sent_email__v/VBL00000000D252", "SE-001384000")</f>
        <v>SE-001384000</v>
      </c>
      <c r="D594" s="1" t="s">
        <v>0</v>
      </c>
      <c r="E594" s="2">
        <v>0</v>
      </c>
      <c r="F594" s="2">
        <v>0</v>
      </c>
      <c r="G594" s="2">
        <v>0</v>
      </c>
      <c r="H594" s="1" t="s">
        <v>0</v>
      </c>
      <c r="I594" s="2">
        <v>0</v>
      </c>
      <c r="J594" s="1">
        <v>45971.388912037037</v>
      </c>
    </row>
    <row r="595" spans="1:10" x14ac:dyDescent="0.2">
      <c r="A595" s="4" t="s">
        <v>1</v>
      </c>
      <c r="B595" s="3" t="str">
        <f>HYPERLINK("https://otsuka-europe-crm.veevavault.com/ui/#object/approved_document__v/V5O000000001012", "SE_Webinar_DavidTaylor_November_preapproved")</f>
        <v>SE_Webinar_DavidTaylor_November_preapproved</v>
      </c>
      <c r="C595" s="3" t="str">
        <f>HYPERLINK("https://otsuka-europe-crm.veevavault.com/ui/#object/sent_email__v/VBL00000000D253", "SE-001384001")</f>
        <v>SE-001384001</v>
      </c>
      <c r="D595" s="1" t="s">
        <v>0</v>
      </c>
      <c r="E595" s="2">
        <v>0</v>
      </c>
      <c r="F595" s="2">
        <v>0</v>
      </c>
      <c r="G595" s="2">
        <v>0</v>
      </c>
      <c r="H595" s="1" t="s">
        <v>0</v>
      </c>
      <c r="I595" s="2">
        <v>0</v>
      </c>
      <c r="J595" s="1">
        <v>45971.388912037037</v>
      </c>
    </row>
    <row r="596" spans="1:10" x14ac:dyDescent="0.2">
      <c r="A596" s="4" t="s">
        <v>1</v>
      </c>
      <c r="B596" s="3" t="str">
        <f>HYPERLINK("https://otsuka-europe-crm.veevavault.com/ui/#object/approved_document__v/V5O000000001012", "SE_Webinar_DavidTaylor_November_preapproved")</f>
        <v>SE_Webinar_DavidTaylor_November_preapproved</v>
      </c>
      <c r="C596" s="3" t="str">
        <f>HYPERLINK("https://otsuka-europe-crm.veevavault.com/ui/#object/sent_email__v/VBL00000000D254", "SE-001384002")</f>
        <v>SE-001384002</v>
      </c>
      <c r="D596" s="1" t="s">
        <v>0</v>
      </c>
      <c r="E596" s="2">
        <v>0</v>
      </c>
      <c r="F596" s="2">
        <v>0</v>
      </c>
      <c r="G596" s="2">
        <v>0</v>
      </c>
      <c r="H596" s="1" t="s">
        <v>0</v>
      </c>
      <c r="I596" s="2">
        <v>0</v>
      </c>
      <c r="J596" s="1">
        <v>45971.388923611114</v>
      </c>
    </row>
    <row r="597" spans="1:10" x14ac:dyDescent="0.2">
      <c r="A597" s="4" t="s">
        <v>1</v>
      </c>
      <c r="B597" s="3" t="str">
        <f>HYPERLINK("https://otsuka-europe-crm.veevavault.com/ui/#object/approved_document__v/V5O000000001012", "SE_Webinar_DavidTaylor_November_preapproved")</f>
        <v>SE_Webinar_DavidTaylor_November_preapproved</v>
      </c>
      <c r="C597" s="3" t="str">
        <f>HYPERLINK("https://otsuka-europe-crm.veevavault.com/ui/#object/sent_email__v/VBL00000000D255", "SE-001384003")</f>
        <v>SE-001384003</v>
      </c>
      <c r="D597" s="1" t="s">
        <v>0</v>
      </c>
      <c r="E597" s="2">
        <v>0</v>
      </c>
      <c r="F597" s="2">
        <v>0</v>
      </c>
      <c r="G597" s="2">
        <v>0</v>
      </c>
      <c r="H597" s="1" t="s">
        <v>0</v>
      </c>
      <c r="I597" s="2">
        <v>0</v>
      </c>
      <c r="J597" s="1">
        <v>45971.388923611114</v>
      </c>
    </row>
    <row r="598" spans="1:10" x14ac:dyDescent="0.2">
      <c r="A598" s="4" t="s">
        <v>1</v>
      </c>
      <c r="B598" s="3" t="str">
        <f>HYPERLINK("https://otsuka-europe-crm.veevavault.com/ui/#object/approved_document__v/V5O000000001012", "SE_Webinar_DavidTaylor_November_preapproved")</f>
        <v>SE_Webinar_DavidTaylor_November_preapproved</v>
      </c>
      <c r="C598" s="3" t="str">
        <f>HYPERLINK("https://otsuka-europe-crm.veevavault.com/ui/#object/sent_email__v/VBL00000000D256", "SE-001384004")</f>
        <v>SE-001384004</v>
      </c>
      <c r="D598" s="1" t="s">
        <v>0</v>
      </c>
      <c r="E598" s="2">
        <v>0</v>
      </c>
      <c r="F598" s="2">
        <v>0</v>
      </c>
      <c r="G598" s="2">
        <v>0</v>
      </c>
      <c r="H598" s="1" t="s">
        <v>0</v>
      </c>
      <c r="I598" s="2">
        <v>0</v>
      </c>
      <c r="J598" s="1">
        <v>45971.388923611114</v>
      </c>
    </row>
    <row r="599" spans="1:10" x14ac:dyDescent="0.2">
      <c r="A599" s="4" t="s">
        <v>1</v>
      </c>
      <c r="B599" s="3" t="str">
        <f>HYPERLINK("https://otsuka-europe-crm.veevavault.com/ui/#object/approved_document__v/V5O000000001012", "SE_Webinar_DavidTaylor_November_preapproved")</f>
        <v>SE_Webinar_DavidTaylor_November_preapproved</v>
      </c>
      <c r="C599" s="3" t="str">
        <f>HYPERLINK("https://otsuka-europe-crm.veevavault.com/ui/#object/sent_email__v/VBL00000000D257", "SE-001384005")</f>
        <v>SE-001384005</v>
      </c>
      <c r="D599" s="1" t="s">
        <v>0</v>
      </c>
      <c r="E599" s="2">
        <v>0</v>
      </c>
      <c r="F599" s="2">
        <v>0</v>
      </c>
      <c r="G599" s="2">
        <v>0</v>
      </c>
      <c r="H599" s="1" t="s">
        <v>0</v>
      </c>
      <c r="I599" s="2">
        <v>0</v>
      </c>
      <c r="J599" s="1">
        <v>45971.388912037037</v>
      </c>
    </row>
    <row r="600" spans="1:10" x14ac:dyDescent="0.2">
      <c r="A600" s="4" t="s">
        <v>1</v>
      </c>
      <c r="B600" s="3" t="str">
        <f>HYPERLINK("https://otsuka-europe-crm.veevavault.com/ui/#object/approved_document__v/V5O000000001012", "SE_Webinar_DavidTaylor_November_preapproved")</f>
        <v>SE_Webinar_DavidTaylor_November_preapproved</v>
      </c>
      <c r="C600" s="3" t="str">
        <f>HYPERLINK("https://otsuka-europe-crm.veevavault.com/ui/#object/sent_email__v/VBL00000000D258", "SE-001384006")</f>
        <v>SE-001384006</v>
      </c>
      <c r="D600" s="1" t="s">
        <v>0</v>
      </c>
      <c r="E600" s="2">
        <v>0</v>
      </c>
      <c r="F600" s="2">
        <v>0</v>
      </c>
      <c r="G600" s="2">
        <v>0</v>
      </c>
      <c r="H600" s="1" t="s">
        <v>0</v>
      </c>
      <c r="I600" s="2">
        <v>0</v>
      </c>
      <c r="J600" s="1">
        <v>45971.388923611114</v>
      </c>
    </row>
    <row r="601" spans="1:10" x14ac:dyDescent="0.2">
      <c r="A601" s="4" t="s">
        <v>1</v>
      </c>
      <c r="B601" s="3" t="str">
        <f>HYPERLINK("https://otsuka-europe-crm.veevavault.com/ui/#object/approved_document__v/V5O000000001012", "SE_Webinar_DavidTaylor_November_preapproved")</f>
        <v>SE_Webinar_DavidTaylor_November_preapproved</v>
      </c>
      <c r="C601" s="3" t="str">
        <f>HYPERLINK("https://otsuka-europe-crm.veevavault.com/ui/#object/sent_email__v/VBL00000000D259", "SE-001384007")</f>
        <v>SE-001384007</v>
      </c>
      <c r="D601" s="1" t="s">
        <v>0</v>
      </c>
      <c r="E601" s="2">
        <v>0</v>
      </c>
      <c r="F601" s="2">
        <v>0</v>
      </c>
      <c r="G601" s="2">
        <v>0</v>
      </c>
      <c r="H601" s="1" t="s">
        <v>0</v>
      </c>
      <c r="I601" s="2">
        <v>0</v>
      </c>
      <c r="J601" s="1">
        <v>45971.388923611114</v>
      </c>
    </row>
    <row r="602" spans="1:10" x14ac:dyDescent="0.2">
      <c r="A602" s="4" t="s">
        <v>1</v>
      </c>
      <c r="B602" s="3" t="str">
        <f>HYPERLINK("https://otsuka-europe-crm.veevavault.com/ui/#object/approved_document__v/V5O000000001012", "SE_Webinar_DavidTaylor_November_preapproved")</f>
        <v>SE_Webinar_DavidTaylor_November_preapproved</v>
      </c>
      <c r="C602" s="3" t="str">
        <f>HYPERLINK("https://otsuka-europe-crm.veevavault.com/ui/#object/sent_email__v/VBL00000000D260", "SE-001384008")</f>
        <v>SE-001384008</v>
      </c>
      <c r="D602" s="1" t="s">
        <v>0</v>
      </c>
      <c r="E602" s="2">
        <v>0</v>
      </c>
      <c r="F602" s="2">
        <v>0</v>
      </c>
      <c r="G602" s="2">
        <v>0</v>
      </c>
      <c r="H602" s="1" t="s">
        <v>0</v>
      </c>
      <c r="I602" s="2">
        <v>0</v>
      </c>
      <c r="J602" s="1">
        <v>45971.388923611114</v>
      </c>
    </row>
    <row r="603" spans="1:10" x14ac:dyDescent="0.2">
      <c r="A603" s="4" t="s">
        <v>1</v>
      </c>
      <c r="B603" s="3" t="str">
        <f>HYPERLINK("https://otsuka-europe-crm.veevavault.com/ui/#object/approved_document__v/V5O000000001012", "SE_Webinar_DavidTaylor_November_preapproved")</f>
        <v>SE_Webinar_DavidTaylor_November_preapproved</v>
      </c>
      <c r="C603" s="3" t="str">
        <f>HYPERLINK("https://otsuka-europe-crm.veevavault.com/ui/#object/sent_email__v/VBL00000000D261", "SE-001384009")</f>
        <v>SE-001384009</v>
      </c>
      <c r="D603" s="1" t="s">
        <v>0</v>
      </c>
      <c r="E603" s="2">
        <v>0</v>
      </c>
      <c r="F603" s="2">
        <v>0</v>
      </c>
      <c r="G603" s="2">
        <v>0</v>
      </c>
      <c r="H603" s="1" t="s">
        <v>0</v>
      </c>
      <c r="I603" s="2">
        <v>0</v>
      </c>
      <c r="J603" s="1">
        <v>45971.388923611114</v>
      </c>
    </row>
    <row r="604" spans="1:10" x14ac:dyDescent="0.2">
      <c r="A604" s="4" t="s">
        <v>1</v>
      </c>
      <c r="B604" s="3" t="str">
        <f>HYPERLINK("https://otsuka-europe-crm.veevavault.com/ui/#object/approved_document__v/V5O000000001012", "SE_Webinar_DavidTaylor_November_preapproved")</f>
        <v>SE_Webinar_DavidTaylor_November_preapproved</v>
      </c>
      <c r="C604" s="3" t="str">
        <f>HYPERLINK("https://otsuka-europe-crm.veevavault.com/ui/#object/sent_email__v/VBL00000000D262", "SE-001384010")</f>
        <v>SE-001384010</v>
      </c>
      <c r="D604" s="1" t="s">
        <v>0</v>
      </c>
      <c r="E604" s="2">
        <v>0</v>
      </c>
      <c r="F604" s="2">
        <v>0</v>
      </c>
      <c r="G604" s="2">
        <v>0</v>
      </c>
      <c r="H604" s="1" t="s">
        <v>0</v>
      </c>
      <c r="I604" s="2">
        <v>0</v>
      </c>
      <c r="J604" s="1">
        <v>45971.388923611114</v>
      </c>
    </row>
    <row r="605" spans="1:10" x14ac:dyDescent="0.2">
      <c r="A605" s="4" t="s">
        <v>1</v>
      </c>
      <c r="B605" s="3" t="str">
        <f>HYPERLINK("https://otsuka-europe-crm.veevavault.com/ui/#object/approved_document__v/V5O000000001012", "SE_Webinar_DavidTaylor_November_preapproved")</f>
        <v>SE_Webinar_DavidTaylor_November_preapproved</v>
      </c>
      <c r="C605" s="3" t="str">
        <f>HYPERLINK("https://otsuka-europe-crm.veevavault.com/ui/#object/sent_email__v/VBL00000000D263", "SE-001384011")</f>
        <v>SE-001384011</v>
      </c>
      <c r="D605" s="1" t="s">
        <v>0</v>
      </c>
      <c r="E605" s="2">
        <v>0</v>
      </c>
      <c r="F605" s="2">
        <v>0</v>
      </c>
      <c r="G605" s="2">
        <v>0</v>
      </c>
      <c r="H605" s="1" t="s">
        <v>0</v>
      </c>
      <c r="I605" s="2">
        <v>0</v>
      </c>
      <c r="J605" s="1">
        <v>45971.388923611114</v>
      </c>
    </row>
    <row r="606" spans="1:10" x14ac:dyDescent="0.2">
      <c r="A606" s="4" t="s">
        <v>1</v>
      </c>
      <c r="B606" s="3" t="str">
        <f>HYPERLINK("https://otsuka-europe-crm.veevavault.com/ui/#object/approved_document__v/V5O000000001012", "SE_Webinar_DavidTaylor_November_preapproved")</f>
        <v>SE_Webinar_DavidTaylor_November_preapproved</v>
      </c>
      <c r="C606" s="3" t="str">
        <f>HYPERLINK("https://otsuka-europe-crm.veevavault.com/ui/#object/sent_email__v/VBL00000000D264", "SE-001384012")</f>
        <v>SE-001384012</v>
      </c>
      <c r="D606" s="1" t="s">
        <v>0</v>
      </c>
      <c r="E606" s="2">
        <v>0</v>
      </c>
      <c r="F606" s="2">
        <v>0</v>
      </c>
      <c r="G606" s="2">
        <v>0</v>
      </c>
      <c r="H606" s="1" t="s">
        <v>0</v>
      </c>
      <c r="I606" s="2">
        <v>0</v>
      </c>
      <c r="J606" s="1">
        <v>45971.388923611114</v>
      </c>
    </row>
    <row r="607" spans="1:10" x14ac:dyDescent="0.2">
      <c r="A607" s="4" t="s">
        <v>1</v>
      </c>
      <c r="B607" s="3" t="str">
        <f>HYPERLINK("https://otsuka-europe-crm.veevavault.com/ui/#object/approved_document__v/V5O000000001012", "SE_Webinar_DavidTaylor_November_preapproved")</f>
        <v>SE_Webinar_DavidTaylor_November_preapproved</v>
      </c>
      <c r="C607" s="3" t="str">
        <f>HYPERLINK("https://otsuka-europe-crm.veevavault.com/ui/#object/sent_email__v/VBL00000000D265", "SE-001384013")</f>
        <v>SE-001384013</v>
      </c>
      <c r="D607" s="1" t="s">
        <v>0</v>
      </c>
      <c r="E607" s="2">
        <v>0</v>
      </c>
      <c r="F607" s="2">
        <v>0</v>
      </c>
      <c r="G607" s="2">
        <v>0</v>
      </c>
      <c r="H607" s="1" t="s">
        <v>0</v>
      </c>
      <c r="I607" s="2">
        <v>0</v>
      </c>
      <c r="J607" s="1">
        <v>45971.388923611114</v>
      </c>
    </row>
    <row r="608" spans="1:10" x14ac:dyDescent="0.2">
      <c r="A608" s="4" t="s">
        <v>1</v>
      </c>
      <c r="B608" s="3" t="str">
        <f>HYPERLINK("https://otsuka-europe-crm.veevavault.com/ui/#object/approved_document__v/V5O000000001012", "SE_Webinar_DavidTaylor_November_preapproved")</f>
        <v>SE_Webinar_DavidTaylor_November_preapproved</v>
      </c>
      <c r="C608" s="3" t="str">
        <f>HYPERLINK("https://otsuka-europe-crm.veevavault.com/ui/#object/sent_email__v/VBL00000000D266", "SE-001384014")</f>
        <v>SE-001384014</v>
      </c>
      <c r="D608" s="1" t="s">
        <v>0</v>
      </c>
      <c r="E608" s="2">
        <v>0</v>
      </c>
      <c r="F608" s="2">
        <v>0</v>
      </c>
      <c r="G608" s="2">
        <v>0</v>
      </c>
      <c r="H608" s="1" t="s">
        <v>0</v>
      </c>
      <c r="I608" s="2">
        <v>0</v>
      </c>
      <c r="J608" s="1">
        <v>45971.388923611114</v>
      </c>
    </row>
    <row r="609" spans="1:10" x14ac:dyDescent="0.2">
      <c r="A609" s="4" t="s">
        <v>1</v>
      </c>
      <c r="B609" s="3" t="str">
        <f>HYPERLINK("https://otsuka-europe-crm.veevavault.com/ui/#object/approved_document__v/V5O000000001012", "SE_Webinar_DavidTaylor_November_preapproved")</f>
        <v>SE_Webinar_DavidTaylor_November_preapproved</v>
      </c>
      <c r="C609" s="3" t="str">
        <f>HYPERLINK("https://otsuka-europe-crm.veevavault.com/ui/#object/sent_email__v/VBL00000000D267", "SE-001384015")</f>
        <v>SE-001384015</v>
      </c>
      <c r="D609" s="1" t="s">
        <v>0</v>
      </c>
      <c r="E609" s="2">
        <v>0</v>
      </c>
      <c r="F609" s="2">
        <v>0</v>
      </c>
      <c r="G609" s="2">
        <v>0</v>
      </c>
      <c r="H609" s="1" t="s">
        <v>0</v>
      </c>
      <c r="I609" s="2">
        <v>0</v>
      </c>
      <c r="J609" s="1">
        <v>45971.388923611114</v>
      </c>
    </row>
    <row r="610" spans="1:10" x14ac:dyDescent="0.2">
      <c r="A610" s="4" t="s">
        <v>1</v>
      </c>
      <c r="B610" s="3" t="str">
        <f>HYPERLINK("https://otsuka-europe-crm.veevavault.com/ui/#object/approved_document__v/V5O000000001012", "SE_Webinar_DavidTaylor_November_preapproved")</f>
        <v>SE_Webinar_DavidTaylor_November_preapproved</v>
      </c>
      <c r="C610" s="3" t="str">
        <f>HYPERLINK("https://otsuka-europe-crm.veevavault.com/ui/#object/sent_email__v/VBL00000000D268", "SE-001384016")</f>
        <v>SE-001384016</v>
      </c>
      <c r="D610" s="1" t="s">
        <v>0</v>
      </c>
      <c r="E610" s="2">
        <v>0</v>
      </c>
      <c r="F610" s="2">
        <v>0</v>
      </c>
      <c r="G610" s="2">
        <v>0</v>
      </c>
      <c r="H610" s="1" t="s">
        <v>0</v>
      </c>
      <c r="I610" s="2">
        <v>0</v>
      </c>
      <c r="J610" s="1">
        <v>45971.388923611114</v>
      </c>
    </row>
    <row r="611" spans="1:10" x14ac:dyDescent="0.2">
      <c r="A611" s="4" t="s">
        <v>1</v>
      </c>
      <c r="B611" s="3" t="str">
        <f>HYPERLINK("https://otsuka-europe-crm.veevavault.com/ui/#object/approved_document__v/V5O000000001012", "SE_Webinar_DavidTaylor_November_preapproved")</f>
        <v>SE_Webinar_DavidTaylor_November_preapproved</v>
      </c>
      <c r="C611" s="3" t="str">
        <f>HYPERLINK("https://otsuka-europe-crm.veevavault.com/ui/#object/sent_email__v/VBL00000000D269", "SE-001384017")</f>
        <v>SE-001384017</v>
      </c>
      <c r="D611" s="1" t="s">
        <v>0</v>
      </c>
      <c r="E611" s="2">
        <v>0</v>
      </c>
      <c r="F611" s="2">
        <v>0</v>
      </c>
      <c r="G611" s="2">
        <v>0</v>
      </c>
      <c r="H611" s="1" t="s">
        <v>0</v>
      </c>
      <c r="I611" s="2">
        <v>0</v>
      </c>
      <c r="J611" s="1">
        <v>45971.388935185183</v>
      </c>
    </row>
    <row r="612" spans="1:10" x14ac:dyDescent="0.2">
      <c r="A612" s="4" t="s">
        <v>1</v>
      </c>
      <c r="B612" s="3" t="str">
        <f>HYPERLINK("https://otsuka-europe-crm.veevavault.com/ui/#object/approved_document__v/V5O000000001012", "SE_Webinar_DavidTaylor_November_preapproved")</f>
        <v>SE_Webinar_DavidTaylor_November_preapproved</v>
      </c>
      <c r="C612" s="3" t="str">
        <f>HYPERLINK("https://otsuka-europe-crm.veevavault.com/ui/#object/sent_email__v/VBL00000000D270", "SE-001384018")</f>
        <v>SE-001384018</v>
      </c>
      <c r="D612" s="1" t="s">
        <v>0</v>
      </c>
      <c r="E612" s="2">
        <v>0</v>
      </c>
      <c r="F612" s="2">
        <v>0</v>
      </c>
      <c r="G612" s="2">
        <v>0</v>
      </c>
      <c r="H612" s="1" t="s">
        <v>0</v>
      </c>
      <c r="I612" s="2">
        <v>0</v>
      </c>
      <c r="J612" s="1">
        <v>45971.388935185183</v>
      </c>
    </row>
    <row r="613" spans="1:10" x14ac:dyDescent="0.2">
      <c r="A613" s="4" t="s">
        <v>1</v>
      </c>
      <c r="B613" s="3" t="str">
        <f>HYPERLINK("https://otsuka-europe-crm.veevavault.com/ui/#object/approved_document__v/V5O000000001012", "SE_Webinar_DavidTaylor_November_preapproved")</f>
        <v>SE_Webinar_DavidTaylor_November_preapproved</v>
      </c>
      <c r="C613" s="3" t="str">
        <f>HYPERLINK("https://otsuka-europe-crm.veevavault.com/ui/#object/sent_email__v/VBL00000000D271", "SE-001384019")</f>
        <v>SE-001384019</v>
      </c>
      <c r="D613" s="1" t="s">
        <v>0</v>
      </c>
      <c r="E613" s="2">
        <v>0</v>
      </c>
      <c r="F613" s="2">
        <v>0</v>
      </c>
      <c r="G613" s="2">
        <v>0</v>
      </c>
      <c r="H613" s="1" t="s">
        <v>0</v>
      </c>
      <c r="I613" s="2">
        <v>0</v>
      </c>
      <c r="J613" s="1">
        <v>45971.388935185183</v>
      </c>
    </row>
    <row r="614" spans="1:10" x14ac:dyDescent="0.2">
      <c r="A614" s="4" t="s">
        <v>1</v>
      </c>
      <c r="B614" s="3" t="str">
        <f>HYPERLINK("https://otsuka-europe-crm.veevavault.com/ui/#object/approved_document__v/V5O000000001012", "SE_Webinar_DavidTaylor_November_preapproved")</f>
        <v>SE_Webinar_DavidTaylor_November_preapproved</v>
      </c>
      <c r="C614" s="3" t="str">
        <f>HYPERLINK("https://otsuka-europe-crm.veevavault.com/ui/#object/sent_email__v/VBL00000000D272", "SE-001384020")</f>
        <v>SE-001384020</v>
      </c>
      <c r="D614" s="1" t="s">
        <v>0</v>
      </c>
      <c r="E614" s="2">
        <v>0</v>
      </c>
      <c r="F614" s="2">
        <v>0</v>
      </c>
      <c r="G614" s="2">
        <v>0</v>
      </c>
      <c r="H614" s="1" t="s">
        <v>0</v>
      </c>
      <c r="I614" s="2">
        <v>0</v>
      </c>
      <c r="J614" s="1">
        <v>45971.388935185183</v>
      </c>
    </row>
    <row r="615" spans="1:10" x14ac:dyDescent="0.2">
      <c r="A615" s="4" t="s">
        <v>1</v>
      </c>
      <c r="B615" s="3" t="str">
        <f>HYPERLINK("https://otsuka-europe-crm.veevavault.com/ui/#object/approved_document__v/V5OZ025E82QPWPD", "SE_Webinar_DavidTaylor_September_preapproved")</f>
        <v>SE_Webinar_DavidTaylor_September_preapproved</v>
      </c>
      <c r="C615" s="3" t="str">
        <f>HYPERLINK("https://otsuka-europe-crm.veevavault.com/ui/#object/sent_email__v/VBLZ025E82GD86X", "SE-000255130")</f>
        <v>SE-000255130</v>
      </c>
      <c r="D615" s="1">
        <v>45908.416261574072</v>
      </c>
      <c r="E615" s="2">
        <v>1</v>
      </c>
      <c r="F615" s="2">
        <v>3</v>
      </c>
      <c r="G615" s="2">
        <v>0</v>
      </c>
      <c r="H615" s="1" t="s">
        <v>0</v>
      </c>
      <c r="I615" s="2">
        <v>0</v>
      </c>
      <c r="J615" s="1">
        <v>45902.615416666667</v>
      </c>
    </row>
    <row r="616" spans="1:10" x14ac:dyDescent="0.2">
      <c r="A616" s="4" t="s">
        <v>1</v>
      </c>
      <c r="B616" s="3" t="str">
        <f>HYPERLINK("https://otsuka-europe-crm.veevavault.com/ui/#object/approved_document__v/V5OZ025E82QPWPD", "SE_Webinar_DavidTaylor_September_preapproved")</f>
        <v>SE_Webinar_DavidTaylor_September_preapproved</v>
      </c>
      <c r="C616" s="3" t="str">
        <f>HYPERLINK("https://otsuka-europe-crm.veevavault.com/ui/#object/sent_email__v/VBLZ025E82GD8F9", "SE-000255132")</f>
        <v>SE-000255132</v>
      </c>
      <c r="D616" s="1">
        <v>45905.349027777775</v>
      </c>
      <c r="E616" s="2">
        <v>1</v>
      </c>
      <c r="F616" s="2">
        <v>5</v>
      </c>
      <c r="G616" s="2">
        <v>0</v>
      </c>
      <c r="H616" s="1" t="s">
        <v>0</v>
      </c>
      <c r="I616" s="2">
        <v>0</v>
      </c>
      <c r="J616" s="1">
        <v>45902.616979166669</v>
      </c>
    </row>
    <row r="617" spans="1:10" x14ac:dyDescent="0.2">
      <c r="A617" s="4" t="s">
        <v>1</v>
      </c>
      <c r="B617" s="3" t="str">
        <f>HYPERLINK("https://otsuka-europe-crm.veevavault.com/ui/#object/approved_document__v/V5OZ025E82QPWPD", "SE_Webinar_DavidTaylor_September_preapproved")</f>
        <v>SE_Webinar_DavidTaylor_September_preapproved</v>
      </c>
      <c r="C617" s="3" t="str">
        <f>HYPERLINK("https://otsuka-europe-crm.veevavault.com/ui/#object/sent_email__v/VBLZ025E82GQDHT", "SE-000275738")</f>
        <v>SE-000275738</v>
      </c>
      <c r="D617" s="1">
        <v>45916.852303240739</v>
      </c>
      <c r="E617" s="2">
        <v>1</v>
      </c>
      <c r="F617" s="2">
        <v>2</v>
      </c>
      <c r="G617" s="2">
        <v>0</v>
      </c>
      <c r="H617" s="1" t="s">
        <v>0</v>
      </c>
      <c r="I617" s="2">
        <v>0</v>
      </c>
      <c r="J617" s="1">
        <v>45916.736851851849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2026-03-26T14:30:55Z</dcterms:created>
  <dcterms:modified xsi:type="dcterms:W3CDTF">2026-03-26T14:31:07Z</dcterms:modified>
</cp:coreProperties>
</file>