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/>
  <mc:AlternateContent xmlns:mc="http://schemas.openxmlformats.org/markup-compatibility/2006">
    <mc:Choice Requires="x15">
      <x15ac:absPath xmlns:x15ac="http://schemas.microsoft.com/office/spreadsheetml/2010/11/ac" url="/Users/Matt/Downloads/"/>
    </mc:Choice>
  </mc:AlternateContent>
  <xr:revisionPtr revIDLastSave="0" documentId="8_{8E84D16F-0C62-3646-847B-1A4009DFCC6B}" xr6:coauthVersionLast="47" xr6:coauthVersionMax="47" xr10:uidLastSave="{00000000-0000-0000-0000-000000000000}"/>
  <bookViews>
    <workbookView xWindow="8060" yWindow="5880" windowWidth="26440" windowHeight="15180" xr2:uid="{C9EF2507-2CF9-B845-9C3F-572401EDE2D4}"/>
  </bookViews>
  <sheets>
    <sheet name="FI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44" i="1" l="1"/>
  <c r="B344" i="1"/>
  <c r="C343" i="1"/>
  <c r="B343" i="1"/>
  <c r="C342" i="1"/>
  <c r="B342" i="1"/>
  <c r="C341" i="1"/>
  <c r="B341" i="1"/>
  <c r="C340" i="1"/>
  <c r="B340" i="1"/>
  <c r="C339" i="1"/>
  <c r="B339" i="1"/>
  <c r="C338" i="1"/>
  <c r="B338" i="1"/>
  <c r="C337" i="1"/>
  <c r="B337" i="1"/>
  <c r="C336" i="1"/>
  <c r="B336" i="1"/>
  <c r="C335" i="1"/>
  <c r="B335" i="1"/>
  <c r="C334" i="1"/>
  <c r="B334" i="1"/>
  <c r="C333" i="1"/>
  <c r="B333" i="1"/>
  <c r="C332" i="1"/>
  <c r="B332" i="1"/>
  <c r="C331" i="1"/>
  <c r="B331" i="1"/>
  <c r="C330" i="1"/>
  <c r="B330" i="1"/>
  <c r="C329" i="1"/>
  <c r="B329" i="1"/>
  <c r="C328" i="1"/>
  <c r="B328" i="1"/>
  <c r="C327" i="1"/>
  <c r="B327" i="1"/>
  <c r="C326" i="1"/>
  <c r="B326" i="1"/>
  <c r="C325" i="1"/>
  <c r="B325" i="1"/>
  <c r="C324" i="1"/>
  <c r="B324" i="1"/>
  <c r="C323" i="1"/>
  <c r="B323" i="1"/>
  <c r="C322" i="1"/>
  <c r="B322" i="1"/>
  <c r="C321" i="1"/>
  <c r="B321" i="1"/>
  <c r="C320" i="1"/>
  <c r="B320" i="1"/>
  <c r="C319" i="1"/>
  <c r="B319" i="1"/>
  <c r="C318" i="1"/>
  <c r="B318" i="1"/>
  <c r="C317" i="1"/>
  <c r="B317" i="1"/>
  <c r="C316" i="1"/>
  <c r="B316" i="1"/>
  <c r="C315" i="1"/>
  <c r="B315" i="1"/>
  <c r="C314" i="1"/>
  <c r="B314" i="1"/>
  <c r="C313" i="1"/>
  <c r="B313" i="1"/>
  <c r="C312" i="1"/>
  <c r="B312" i="1"/>
  <c r="C311" i="1"/>
  <c r="B311" i="1"/>
  <c r="C310" i="1"/>
  <c r="B310" i="1"/>
  <c r="C309" i="1"/>
  <c r="B309" i="1"/>
  <c r="C308" i="1"/>
  <c r="B308" i="1"/>
  <c r="C307" i="1"/>
  <c r="B307" i="1"/>
  <c r="C306" i="1"/>
  <c r="B306" i="1"/>
  <c r="C305" i="1"/>
  <c r="B305" i="1"/>
  <c r="C304" i="1"/>
  <c r="B304" i="1"/>
  <c r="C303" i="1"/>
  <c r="B303" i="1"/>
  <c r="C302" i="1"/>
  <c r="B302" i="1"/>
  <c r="C301" i="1"/>
  <c r="B301" i="1"/>
  <c r="C300" i="1"/>
  <c r="B300" i="1"/>
  <c r="C299" i="1"/>
  <c r="B299" i="1"/>
  <c r="C298" i="1"/>
  <c r="B298" i="1"/>
  <c r="C297" i="1"/>
  <c r="B297" i="1"/>
  <c r="C296" i="1"/>
  <c r="B296" i="1"/>
  <c r="C295" i="1"/>
  <c r="B295" i="1"/>
  <c r="C294" i="1"/>
  <c r="B294" i="1"/>
  <c r="C293" i="1"/>
  <c r="B293" i="1"/>
  <c r="C292" i="1"/>
  <c r="B292" i="1"/>
  <c r="C291" i="1"/>
  <c r="B291" i="1"/>
  <c r="C290" i="1"/>
  <c r="B290" i="1"/>
  <c r="C289" i="1"/>
  <c r="B289" i="1"/>
  <c r="C288" i="1"/>
  <c r="B288" i="1"/>
  <c r="C287" i="1"/>
  <c r="B287" i="1"/>
  <c r="C286" i="1"/>
  <c r="B286" i="1"/>
  <c r="C285" i="1"/>
  <c r="B285" i="1"/>
  <c r="C284" i="1"/>
  <c r="B284" i="1"/>
  <c r="C283" i="1"/>
  <c r="B283" i="1"/>
  <c r="C282" i="1"/>
  <c r="B282" i="1"/>
  <c r="C281" i="1"/>
  <c r="B281" i="1"/>
  <c r="C280" i="1"/>
  <c r="B280" i="1"/>
  <c r="C279" i="1"/>
  <c r="B279" i="1"/>
  <c r="C278" i="1"/>
  <c r="B278" i="1"/>
  <c r="C277" i="1"/>
  <c r="B277" i="1"/>
  <c r="C276" i="1"/>
  <c r="B276" i="1"/>
  <c r="C275" i="1"/>
  <c r="B275" i="1"/>
  <c r="C274" i="1"/>
  <c r="B274" i="1"/>
  <c r="C273" i="1"/>
  <c r="B273" i="1"/>
  <c r="C272" i="1"/>
  <c r="B272" i="1"/>
  <c r="C271" i="1"/>
  <c r="B271" i="1"/>
  <c r="C270" i="1"/>
  <c r="B270" i="1"/>
  <c r="C269" i="1"/>
  <c r="B269" i="1"/>
  <c r="C268" i="1"/>
  <c r="B268" i="1"/>
  <c r="C267" i="1"/>
  <c r="B267" i="1"/>
  <c r="C266" i="1"/>
  <c r="B266" i="1"/>
  <c r="C265" i="1"/>
  <c r="B265" i="1"/>
  <c r="C264" i="1"/>
  <c r="B264" i="1"/>
  <c r="C263" i="1"/>
  <c r="B263" i="1"/>
  <c r="C262" i="1"/>
  <c r="B262" i="1"/>
  <c r="C261" i="1"/>
  <c r="B261" i="1"/>
  <c r="C260" i="1"/>
  <c r="B260" i="1"/>
  <c r="C259" i="1"/>
  <c r="B259" i="1"/>
  <c r="C258" i="1"/>
  <c r="B258" i="1"/>
  <c r="C257" i="1"/>
  <c r="B257" i="1"/>
  <c r="C256" i="1"/>
  <c r="B256" i="1"/>
  <c r="C255" i="1"/>
  <c r="B255" i="1"/>
  <c r="C254" i="1"/>
  <c r="B254" i="1"/>
  <c r="C253" i="1"/>
  <c r="B253" i="1"/>
  <c r="C252" i="1"/>
  <c r="B252" i="1"/>
  <c r="C251" i="1"/>
  <c r="B251" i="1"/>
  <c r="C250" i="1"/>
  <c r="B250" i="1"/>
  <c r="C249" i="1"/>
  <c r="B249" i="1"/>
  <c r="C248" i="1"/>
  <c r="B248" i="1"/>
  <c r="C247" i="1"/>
  <c r="B247" i="1"/>
  <c r="C246" i="1"/>
  <c r="B246" i="1"/>
  <c r="C245" i="1"/>
  <c r="B245" i="1"/>
  <c r="C244" i="1"/>
  <c r="B244" i="1"/>
  <c r="C243" i="1"/>
  <c r="B243" i="1"/>
  <c r="C242" i="1"/>
  <c r="B242" i="1"/>
  <c r="C241" i="1"/>
  <c r="B241" i="1"/>
  <c r="C240" i="1"/>
  <c r="B240" i="1"/>
  <c r="C239" i="1"/>
  <c r="B239" i="1"/>
  <c r="C238" i="1"/>
  <c r="B238" i="1"/>
  <c r="C237" i="1"/>
  <c r="B237" i="1"/>
  <c r="C236" i="1"/>
  <c r="B236" i="1"/>
  <c r="C235" i="1"/>
  <c r="B235" i="1"/>
  <c r="C234" i="1"/>
  <c r="B234" i="1"/>
  <c r="C233" i="1"/>
  <c r="B233" i="1"/>
  <c r="C232" i="1"/>
  <c r="B232" i="1"/>
  <c r="C231" i="1"/>
  <c r="B231" i="1"/>
  <c r="C230" i="1"/>
  <c r="B230" i="1"/>
  <c r="C229" i="1"/>
  <c r="B229" i="1"/>
  <c r="C228" i="1"/>
  <c r="B228" i="1"/>
  <c r="C227" i="1"/>
  <c r="B227" i="1"/>
  <c r="C226" i="1"/>
  <c r="B226" i="1"/>
  <c r="C225" i="1"/>
  <c r="B225" i="1"/>
  <c r="C224" i="1"/>
  <c r="B224" i="1"/>
  <c r="C223" i="1"/>
  <c r="B223" i="1"/>
  <c r="C222" i="1"/>
  <c r="B222" i="1"/>
  <c r="C221" i="1"/>
  <c r="B221" i="1"/>
  <c r="C220" i="1"/>
  <c r="B220" i="1"/>
  <c r="C219" i="1"/>
  <c r="B219" i="1"/>
  <c r="C218" i="1"/>
  <c r="B218" i="1"/>
  <c r="C217" i="1"/>
  <c r="B217" i="1"/>
  <c r="C216" i="1"/>
  <c r="B216" i="1"/>
  <c r="C215" i="1"/>
  <c r="B215" i="1"/>
  <c r="C214" i="1"/>
  <c r="B214" i="1"/>
  <c r="C213" i="1"/>
  <c r="B213" i="1"/>
  <c r="C212" i="1"/>
  <c r="B212" i="1"/>
  <c r="C211" i="1"/>
  <c r="B211" i="1"/>
  <c r="C210" i="1"/>
  <c r="B210" i="1"/>
  <c r="C209" i="1"/>
  <c r="B209" i="1"/>
  <c r="C208" i="1"/>
  <c r="B208" i="1"/>
  <c r="C207" i="1"/>
  <c r="B207" i="1"/>
  <c r="C206" i="1"/>
  <c r="B206" i="1"/>
  <c r="C205" i="1"/>
  <c r="B205" i="1"/>
  <c r="C204" i="1"/>
  <c r="B204" i="1"/>
  <c r="C203" i="1"/>
  <c r="B203" i="1"/>
  <c r="C202" i="1"/>
  <c r="B202" i="1"/>
  <c r="C201" i="1"/>
  <c r="B201" i="1"/>
  <c r="C200" i="1"/>
  <c r="B200" i="1"/>
  <c r="C199" i="1"/>
  <c r="B199" i="1"/>
  <c r="C198" i="1"/>
  <c r="B198" i="1"/>
  <c r="C197" i="1"/>
  <c r="B197" i="1"/>
  <c r="C196" i="1"/>
  <c r="B196" i="1"/>
  <c r="C195" i="1"/>
  <c r="B195" i="1"/>
  <c r="C194" i="1"/>
  <c r="B194" i="1"/>
  <c r="C193" i="1"/>
  <c r="B193" i="1"/>
  <c r="C192" i="1"/>
  <c r="B192" i="1"/>
  <c r="C191" i="1"/>
  <c r="B191" i="1"/>
  <c r="C190" i="1"/>
  <c r="B190" i="1"/>
  <c r="C189" i="1"/>
  <c r="B189" i="1"/>
  <c r="C188" i="1"/>
  <c r="B188" i="1"/>
  <c r="C187" i="1"/>
  <c r="B187" i="1"/>
  <c r="C186" i="1"/>
  <c r="B186" i="1"/>
  <c r="C185" i="1"/>
  <c r="B185" i="1"/>
  <c r="C184" i="1"/>
  <c r="B184" i="1"/>
  <c r="C183" i="1"/>
  <c r="B183" i="1"/>
  <c r="C182" i="1"/>
  <c r="B182" i="1"/>
  <c r="C181" i="1"/>
  <c r="B181" i="1"/>
  <c r="C180" i="1"/>
  <c r="B180" i="1"/>
  <c r="C179" i="1"/>
  <c r="B179" i="1"/>
  <c r="C178" i="1"/>
  <c r="B178" i="1"/>
  <c r="C177" i="1"/>
  <c r="B177" i="1"/>
  <c r="C176" i="1"/>
  <c r="B176" i="1"/>
  <c r="C175" i="1"/>
  <c r="B175" i="1"/>
  <c r="C174" i="1"/>
  <c r="B174" i="1"/>
  <c r="C173" i="1"/>
  <c r="B173" i="1"/>
  <c r="C172" i="1"/>
  <c r="B172" i="1"/>
  <c r="C171" i="1"/>
  <c r="B171" i="1"/>
  <c r="C170" i="1"/>
  <c r="B170" i="1"/>
  <c r="C169" i="1"/>
  <c r="B169" i="1"/>
  <c r="C168" i="1"/>
  <c r="B168" i="1"/>
  <c r="C167" i="1"/>
  <c r="B167" i="1"/>
  <c r="C166" i="1"/>
  <c r="B166" i="1"/>
  <c r="C165" i="1"/>
  <c r="B165" i="1"/>
  <c r="C164" i="1"/>
  <c r="B164" i="1"/>
  <c r="C163" i="1"/>
  <c r="B163" i="1"/>
  <c r="C162" i="1"/>
  <c r="B162" i="1"/>
  <c r="C161" i="1"/>
  <c r="B161" i="1"/>
  <c r="C160" i="1"/>
  <c r="B160" i="1"/>
  <c r="C159" i="1"/>
  <c r="B159" i="1"/>
  <c r="C158" i="1"/>
  <c r="B158" i="1"/>
  <c r="C157" i="1"/>
  <c r="B157" i="1"/>
  <c r="C156" i="1"/>
  <c r="B156" i="1"/>
  <c r="C155" i="1"/>
  <c r="B155" i="1"/>
  <c r="C154" i="1"/>
  <c r="B154" i="1"/>
  <c r="C153" i="1"/>
  <c r="B153" i="1"/>
  <c r="C152" i="1"/>
  <c r="B152" i="1"/>
  <c r="C151" i="1"/>
  <c r="B151" i="1"/>
  <c r="C150" i="1"/>
  <c r="B150" i="1"/>
  <c r="C149" i="1"/>
  <c r="B149" i="1"/>
  <c r="C148" i="1"/>
  <c r="B148" i="1"/>
  <c r="C147" i="1"/>
  <c r="B147" i="1"/>
  <c r="C146" i="1"/>
  <c r="B146" i="1"/>
  <c r="C145" i="1"/>
  <c r="B145" i="1"/>
  <c r="C144" i="1"/>
  <c r="B144" i="1"/>
  <c r="C143" i="1"/>
  <c r="B143" i="1"/>
  <c r="C142" i="1"/>
  <c r="B142" i="1"/>
  <c r="C141" i="1"/>
  <c r="B141" i="1"/>
  <c r="C140" i="1"/>
  <c r="B140" i="1"/>
  <c r="C139" i="1"/>
  <c r="B139" i="1"/>
  <c r="C138" i="1"/>
  <c r="B138" i="1"/>
  <c r="C137" i="1"/>
  <c r="B137" i="1"/>
  <c r="C136" i="1"/>
  <c r="B136" i="1"/>
  <c r="C135" i="1"/>
  <c r="B135" i="1"/>
  <c r="C134" i="1"/>
  <c r="B134" i="1"/>
  <c r="C133" i="1"/>
  <c r="B133" i="1"/>
  <c r="C132" i="1"/>
  <c r="B132" i="1"/>
  <c r="C131" i="1"/>
  <c r="B131" i="1"/>
  <c r="C130" i="1"/>
  <c r="B130" i="1"/>
  <c r="C129" i="1"/>
  <c r="B129" i="1"/>
  <c r="C128" i="1"/>
  <c r="B128" i="1"/>
  <c r="C127" i="1"/>
  <c r="B127" i="1"/>
  <c r="C126" i="1"/>
  <c r="B126" i="1"/>
  <c r="C125" i="1"/>
  <c r="B125" i="1"/>
  <c r="C124" i="1"/>
  <c r="B124" i="1"/>
  <c r="C123" i="1"/>
  <c r="B123" i="1"/>
  <c r="C122" i="1"/>
  <c r="B122" i="1"/>
  <c r="C121" i="1"/>
  <c r="B121" i="1"/>
  <c r="C120" i="1"/>
  <c r="B120" i="1"/>
  <c r="C119" i="1"/>
  <c r="B119" i="1"/>
  <c r="C118" i="1"/>
  <c r="B118" i="1"/>
  <c r="C117" i="1"/>
  <c r="B117" i="1"/>
  <c r="C116" i="1"/>
  <c r="B116" i="1"/>
  <c r="C115" i="1"/>
  <c r="B115" i="1"/>
  <c r="C114" i="1"/>
  <c r="B114" i="1"/>
  <c r="C113" i="1"/>
  <c r="B113" i="1"/>
  <c r="C112" i="1"/>
  <c r="B112" i="1"/>
  <c r="C111" i="1"/>
  <c r="B111" i="1"/>
  <c r="C110" i="1"/>
  <c r="B110" i="1"/>
  <c r="C109" i="1"/>
  <c r="B109" i="1"/>
  <c r="C108" i="1"/>
  <c r="B108" i="1"/>
  <c r="C107" i="1"/>
  <c r="B107" i="1"/>
  <c r="C106" i="1"/>
  <c r="B106" i="1"/>
  <c r="C105" i="1"/>
  <c r="B105" i="1"/>
  <c r="C104" i="1"/>
  <c r="B104" i="1"/>
  <c r="C103" i="1"/>
  <c r="B103" i="1"/>
  <c r="C102" i="1"/>
  <c r="B102" i="1"/>
  <c r="C101" i="1"/>
  <c r="B101" i="1"/>
  <c r="C100" i="1"/>
  <c r="B100" i="1"/>
  <c r="C99" i="1"/>
  <c r="B99" i="1"/>
  <c r="C98" i="1"/>
  <c r="B98" i="1"/>
  <c r="C97" i="1"/>
  <c r="B97" i="1"/>
  <c r="C96" i="1"/>
  <c r="B96" i="1"/>
  <c r="C95" i="1"/>
  <c r="B95" i="1"/>
  <c r="C94" i="1"/>
  <c r="B94" i="1"/>
  <c r="C93" i="1"/>
  <c r="B93" i="1"/>
  <c r="C92" i="1"/>
  <c r="B92" i="1"/>
  <c r="C91" i="1"/>
  <c r="B91" i="1"/>
  <c r="C90" i="1"/>
  <c r="B90" i="1"/>
  <c r="C89" i="1"/>
  <c r="B89" i="1"/>
  <c r="C88" i="1"/>
  <c r="B88" i="1"/>
  <c r="C87" i="1"/>
  <c r="B87" i="1"/>
  <c r="C86" i="1"/>
  <c r="B86" i="1"/>
  <c r="C85" i="1"/>
  <c r="B85" i="1"/>
  <c r="C84" i="1"/>
  <c r="B84" i="1"/>
  <c r="C83" i="1"/>
  <c r="B83" i="1"/>
  <c r="C82" i="1"/>
  <c r="B82" i="1"/>
  <c r="C81" i="1"/>
  <c r="B81" i="1"/>
  <c r="C80" i="1"/>
  <c r="B80" i="1"/>
  <c r="C79" i="1"/>
  <c r="B79" i="1"/>
  <c r="C78" i="1"/>
  <c r="B78" i="1"/>
  <c r="C77" i="1"/>
  <c r="B77" i="1"/>
  <c r="C76" i="1"/>
  <c r="B76" i="1"/>
  <c r="C75" i="1"/>
  <c r="B75" i="1"/>
  <c r="C74" i="1"/>
  <c r="B74" i="1"/>
  <c r="C73" i="1"/>
  <c r="B73" i="1"/>
  <c r="C72" i="1"/>
  <c r="B72" i="1"/>
  <c r="C71" i="1"/>
  <c r="B71" i="1"/>
  <c r="C70" i="1"/>
  <c r="B70" i="1"/>
  <c r="C69" i="1"/>
  <c r="B69" i="1"/>
  <c r="C68" i="1"/>
  <c r="B68" i="1"/>
  <c r="C67" i="1"/>
  <c r="B67" i="1"/>
  <c r="C66" i="1"/>
  <c r="B66" i="1"/>
  <c r="C65" i="1"/>
  <c r="B65" i="1"/>
  <c r="C64" i="1"/>
  <c r="B64" i="1"/>
  <c r="C63" i="1"/>
  <c r="B63" i="1"/>
  <c r="C62" i="1"/>
  <c r="B62" i="1"/>
  <c r="C61" i="1"/>
  <c r="B61" i="1"/>
  <c r="C60" i="1"/>
  <c r="B60" i="1"/>
  <c r="C59" i="1"/>
  <c r="B59" i="1"/>
  <c r="C58" i="1"/>
  <c r="B58" i="1"/>
  <c r="C57" i="1"/>
  <c r="B57" i="1"/>
  <c r="C56" i="1"/>
  <c r="B56" i="1"/>
  <c r="C55" i="1"/>
  <c r="B55" i="1"/>
  <c r="C54" i="1"/>
  <c r="B54" i="1"/>
  <c r="C53" i="1"/>
  <c r="B53" i="1"/>
  <c r="C52" i="1"/>
  <c r="B52" i="1"/>
  <c r="C51" i="1"/>
  <c r="B51" i="1"/>
  <c r="C50" i="1"/>
  <c r="B50" i="1"/>
  <c r="C49" i="1"/>
  <c r="B49" i="1"/>
  <c r="C48" i="1"/>
  <c r="B48" i="1"/>
  <c r="C47" i="1"/>
  <c r="B47" i="1"/>
  <c r="C46" i="1"/>
  <c r="B46" i="1"/>
  <c r="C45" i="1"/>
  <c r="B45" i="1"/>
  <c r="C44" i="1"/>
  <c r="B44" i="1"/>
  <c r="C43" i="1"/>
  <c r="B43" i="1"/>
  <c r="C42" i="1"/>
  <c r="B42" i="1"/>
  <c r="C41" i="1"/>
  <c r="B41" i="1"/>
  <c r="C40" i="1"/>
  <c r="B40" i="1"/>
  <c r="C39" i="1"/>
  <c r="B39" i="1"/>
  <c r="C38" i="1"/>
  <c r="B38" i="1"/>
  <c r="C37" i="1"/>
  <c r="B37" i="1"/>
  <c r="C36" i="1"/>
  <c r="B36" i="1"/>
  <c r="C35" i="1"/>
  <c r="B35" i="1"/>
  <c r="C34" i="1"/>
  <c r="B34" i="1"/>
  <c r="C33" i="1"/>
  <c r="B33" i="1"/>
  <c r="C32" i="1"/>
  <c r="B32" i="1"/>
  <c r="C31" i="1"/>
  <c r="B31" i="1"/>
  <c r="C30" i="1"/>
  <c r="B30" i="1"/>
  <c r="C29" i="1"/>
  <c r="B29" i="1"/>
  <c r="C28" i="1"/>
  <c r="B28" i="1"/>
  <c r="C27" i="1"/>
  <c r="B27" i="1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C7" i="1"/>
  <c r="B7" i="1"/>
  <c r="C6" i="1"/>
  <c r="B6" i="1"/>
  <c r="C5" i="1"/>
  <c r="B5" i="1"/>
  <c r="C4" i="1"/>
  <c r="B4" i="1"/>
  <c r="C3" i="1"/>
  <c r="B3" i="1"/>
  <c r="N2" i="1" a="1"/>
  <c r="C2" i="1"/>
  <c r="B2" i="1"/>
  <c r="O6" i="1" l="1"/>
  <c r="Q6" i="1"/>
  <c r="P5" i="1"/>
  <c r="R5" i="1"/>
  <c r="P3" i="1"/>
  <c r="O4" i="1"/>
  <c r="R3" i="1"/>
  <c r="O5" i="1"/>
  <c r="P4" i="1"/>
  <c r="R4" i="1"/>
  <c r="Q5" i="1"/>
  <c r="O3" i="1"/>
  <c r="P6" i="1"/>
  <c r="Q4" i="1"/>
  <c r="R6" i="1"/>
  <c r="Q3" i="1"/>
  <c r="N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<sst xmlns="http://schemas.openxmlformats.org/spreadsheetml/2006/main" count="958" uniqueCount="13">
  <si>
    <t>Primary Country [**]</t>
  </si>
  <si>
    <t>Approved Document Name</t>
  </si>
  <si>
    <t>Sent Email Name</t>
  </si>
  <si>
    <t>Last Open</t>
  </si>
  <si>
    <t>Opened</t>
  </si>
  <si>
    <t>Total Opens</t>
  </si>
  <si>
    <t>Clicked</t>
  </si>
  <si>
    <t>Last Click</t>
  </si>
  <si>
    <t>Total Clicks</t>
  </si>
  <si>
    <t>Sent Date</t>
  </si>
  <si>
    <t>FI</t>
  </si>
  <si>
    <t/>
  </si>
  <si>
    <t>Brand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</si>
</sst>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9]dd\ mmm\ yyyy\ hh:mm\ ;@"/>
  </numFmts>
  <fonts count="5" x14ac:knownFonts="1">
    <font>
      <sz val="11"/>
      <color indexed="8"/>
      <name val="Aptos Narrow"/>
      <family val="2"/>
      <scheme val="minor"/>
    </font>
    <font>
      <b/>
      <sz val="11"/>
      <name val="Calibri"/>
      <family val="2"/>
    </font>
    <font>
      <u/>
      <sz val="11"/>
      <color indexed="12"/>
      <name val="Calibri"/>
      <family val="2"/>
    </font>
    <font>
      <b/>
      <sz val="12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2" fillId="0" borderId="0" xfId="0" applyFont="1"/>
    <xf numFmtId="16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0" fontId="3" fillId="0" borderId="0" xfId="0" applyFont="1"/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D0459-6945-864D-AB33-55EA4819BEEB}">
  <dimension ref="A1:S344"/>
  <sheetViews>
    <sheetView tabSelected="1" topLeftCell="I1" workbookViewId="0">
      <selection activeCell="S2" sqref="S2"/>
    </sheetView>
  </sheetViews>
  <sheetFormatPr baseColWidth="10" defaultColWidth="8.83203125" defaultRowHeight="15" x14ac:dyDescent="0.2"/>
  <cols>
    <col min="1" max="1" width="23" customWidth="1"/>
    <col min="2" max="2" width="27" customWidth="1"/>
    <col min="3" max="3" width="19.5" customWidth="1"/>
    <col min="4" max="4" width="17.33203125" customWidth="1"/>
    <col min="6" max="6" width="15.5" customWidth="1"/>
    <col min="9" max="9" width="14.6640625" customWidth="1"/>
    <col min="14" max="14" width="41.5" bestFit="1" customWidth="1"/>
  </cols>
  <sheetData>
    <row r="1" spans="1:19" ht="16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9" ht="32" x14ac:dyDescent="0.2">
      <c r="A2" s="2" t="s">
        <v>10</v>
      </c>
      <c r="B2" s="3" t="str">
        <f>HYPERLINK("https://otsuka-europe-crm.veevavault.com/ui/#object/approved_document__v/V5OZ025E82P7HAI", "Disclosure-Consent__Veeva-CRM__SE")</f>
        <v>Disclosure-Consent__Veeva-CRM__SE</v>
      </c>
      <c r="C2" s="3" t="str">
        <f>HYPERLINK("https://otsuka-europe-crm.veevavault.com/ui/#object/sent_email__v/VBLZ025E82HIPEH", "SE-000286794")</f>
        <v>SE-000286794</v>
      </c>
      <c r="D2" s="4" t="s">
        <v>11</v>
      </c>
      <c r="E2" s="5">
        <v>0</v>
      </c>
      <c r="F2" s="5">
        <v>0</v>
      </c>
      <c r="G2" s="5">
        <v>0</v>
      </c>
      <c r="H2" s="4" t="s">
        <v>11</v>
      </c>
      <c r="I2" s="5">
        <v>0</v>
      </c>
      <c r="J2" s="4">
        <v>45943.468993055554</v>
      </c>
      <c r="N2" s="6" t="str" cm="1">
        <f t="array" ref="N2:N7">_xlfn.UNIQUE(B:B)</f>
        <v>Approved Document Name</v>
      </c>
      <c r="O2" s="7" t="s">
        <v>4</v>
      </c>
      <c r="P2" s="7" t="s">
        <v>5</v>
      </c>
      <c r="Q2" s="7" t="s">
        <v>6</v>
      </c>
      <c r="R2" s="7" t="s">
        <v>8</v>
      </c>
      <c r="S2" s="7" t="s">
        <v>12</v>
      </c>
    </row>
    <row r="3" spans="1:19" x14ac:dyDescent="0.2">
      <c r="A3" s="2" t="s">
        <v>10</v>
      </c>
      <c r="B3" s="3" t="str">
        <f>HYPERLINK("https://otsuka-europe-crm.veevavault.com/ui/#object/approved_document__v/V5OZ025E82P7HAI", "Disclosure-Consent__Veeva-CRM__SE")</f>
        <v>Disclosure-Consent__Veeva-CRM__SE</v>
      </c>
      <c r="C3" s="3" t="str">
        <f>HYPERLINK("https://otsuka-europe-crm.veevavault.com/ui/#object/sent_email__v/VBL00000001C304", "SE-001403568")</f>
        <v>SE-001403568</v>
      </c>
      <c r="D3" s="4">
        <v>46062.66101851852</v>
      </c>
      <c r="E3" s="5">
        <v>1</v>
      </c>
      <c r="F3" s="5">
        <v>2</v>
      </c>
      <c r="G3" s="5">
        <v>0</v>
      </c>
      <c r="H3" s="4" t="s">
        <v>11</v>
      </c>
      <c r="I3" s="5">
        <v>0</v>
      </c>
      <c r="J3" s="4">
        <v>46062.636469907404</v>
      </c>
      <c r="N3" t="str">
        <v>Disclosure-Consent__Veeva-CRM__SE</v>
      </c>
      <c r="O3">
        <f>SUMIF($B:$B,$N3,$E:$E)</f>
        <v>2</v>
      </c>
      <c r="P3">
        <f>SUMIF($B:$B,$N3,$F:$F)</f>
        <v>3</v>
      </c>
      <c r="Q3">
        <f>SUMIF($B:$B,$N3,$G:$G)</f>
        <v>1</v>
      </c>
      <c r="R3">
        <f>SUMIF($B:$B,$N3,$I:$I)</f>
        <v>1</v>
      </c>
    </row>
    <row r="4" spans="1:19" x14ac:dyDescent="0.2">
      <c r="A4" s="2" t="s">
        <v>10</v>
      </c>
      <c r="B4" s="3" t="str">
        <f>HYPERLINK("https://otsuka-europe-crm.veevavault.com/ui/#object/approved_document__v/V5OZ025E82P7HAI", "Disclosure-Consent__Veeva-CRM__SE")</f>
        <v>Disclosure-Consent__Veeva-CRM__SE</v>
      </c>
      <c r="C4" s="3" t="str">
        <f>HYPERLINK("https://otsuka-europe-crm.veevavault.com/ui/#object/sent_email__v/VBL00000001F115", "SE-001405576")</f>
        <v>SE-001405576</v>
      </c>
      <c r="D4" s="4">
        <v>46076.658900462964</v>
      </c>
      <c r="E4" s="5">
        <v>1</v>
      </c>
      <c r="F4" s="5">
        <v>1</v>
      </c>
      <c r="G4" s="5">
        <v>1</v>
      </c>
      <c r="H4" s="4">
        <v>46076.658900462964</v>
      </c>
      <c r="I4" s="5">
        <v>1</v>
      </c>
      <c r="J4" s="4">
        <v>46076.559398148151</v>
      </c>
      <c r="N4" t="str">
        <v>FI AM2 VAE 720mg TUU FI-AM2-2500020</v>
      </c>
      <c r="O4">
        <f t="shared" ref="O4:O6" si="0">SUMIF($B:$B,$N4,$E:$E)</f>
        <v>14</v>
      </c>
      <c r="P4">
        <f t="shared" ref="P4:P6" si="1">SUMIF($B:$B,$N4,$F:$F)</f>
        <v>93</v>
      </c>
      <c r="Q4">
        <f t="shared" ref="Q4:Q6" si="2">SUMIF($B:$B,$N4,$G:$G)</f>
        <v>4</v>
      </c>
      <c r="R4">
        <f t="shared" ref="R4:R6" si="3">SUMIF($B:$B,$N4,$I:$I)</f>
        <v>32</v>
      </c>
    </row>
    <row r="5" spans="1:19" x14ac:dyDescent="0.2">
      <c r="A5" s="2" t="s">
        <v>10</v>
      </c>
      <c r="B5" s="3" t="str">
        <f t="shared" ref="B5:B68" si="4">HYPERLINK("https://otsuka-europe-crm.veevavault.com/ui/#object/approved_document__v/V5OZ025E82UGNMP", "FI AM2 VAE 720mg TUU FI-AM2-2500020")</f>
        <v>FI AM2 VAE 720mg TUU FI-AM2-2500020</v>
      </c>
      <c r="C5" s="3" t="str">
        <f>HYPERLINK("https://otsuka-europe-crm.veevavault.com/ui/#object/sent_email__v/VBL00000000O488", "SE-001391069")</f>
        <v>SE-001391069</v>
      </c>
      <c r="D5" s="4" t="s">
        <v>11</v>
      </c>
      <c r="E5" s="5">
        <v>0</v>
      </c>
      <c r="F5" s="5">
        <v>0</v>
      </c>
      <c r="G5" s="5">
        <v>0</v>
      </c>
      <c r="H5" s="4" t="s">
        <v>11</v>
      </c>
      <c r="I5" s="5">
        <v>0</v>
      </c>
      <c r="J5" s="4">
        <v>45980.250509259262</v>
      </c>
      <c r="N5" t="str">
        <v>Finland - Privacy Notice Email - June 2025</v>
      </c>
      <c r="O5">
        <f t="shared" si="0"/>
        <v>1</v>
      </c>
      <c r="P5">
        <f t="shared" si="1"/>
        <v>2</v>
      </c>
      <c r="Q5">
        <f t="shared" si="2"/>
        <v>0</v>
      </c>
      <c r="R5">
        <f t="shared" si="3"/>
        <v>0</v>
      </c>
    </row>
    <row r="6" spans="1:19" x14ac:dyDescent="0.2">
      <c r="A6" s="2" t="s">
        <v>10</v>
      </c>
      <c r="B6" s="3" t="str">
        <f t="shared" si="4"/>
        <v>FI AM2 VAE 720mg TUU FI-AM2-2500020</v>
      </c>
      <c r="C6" s="3" t="str">
        <f>HYPERLINK("https://otsuka-europe-crm.veevavault.com/ui/#object/sent_email__v/VBL00000000O489", "SE-001391070")</f>
        <v>SE-001391070</v>
      </c>
      <c r="D6" s="4" t="s">
        <v>11</v>
      </c>
      <c r="E6" s="5">
        <v>0</v>
      </c>
      <c r="F6" s="5">
        <v>0</v>
      </c>
      <c r="G6" s="5">
        <v>0</v>
      </c>
      <c r="H6" s="4" t="s">
        <v>11</v>
      </c>
      <c r="I6" s="5">
        <v>0</v>
      </c>
      <c r="J6" s="4">
        <v>45980.251076388886</v>
      </c>
      <c r="N6" t="str">
        <v>NORDICS HCP Survey Email - Finland June 2025</v>
      </c>
      <c r="O6">
        <f t="shared" si="0"/>
        <v>48</v>
      </c>
      <c r="P6">
        <f t="shared" si="1"/>
        <v>107</v>
      </c>
      <c r="Q6">
        <f t="shared" si="2"/>
        <v>16</v>
      </c>
      <c r="R6">
        <f t="shared" si="3"/>
        <v>73</v>
      </c>
    </row>
    <row r="7" spans="1:19" x14ac:dyDescent="0.2">
      <c r="A7" s="2" t="s">
        <v>10</v>
      </c>
      <c r="B7" s="3" t="str">
        <f t="shared" si="4"/>
        <v>FI AM2 VAE 720mg TUU FI-AM2-2500020</v>
      </c>
      <c r="C7" s="3" t="str">
        <f>HYPERLINK("https://otsuka-europe-crm.veevavault.com/ui/#object/sent_email__v/VBL00000000O490", "SE-001391071")</f>
        <v>SE-001391071</v>
      </c>
      <c r="D7" s="4" t="s">
        <v>11</v>
      </c>
      <c r="E7" s="5">
        <v>0</v>
      </c>
      <c r="F7" s="5">
        <v>0</v>
      </c>
      <c r="G7" s="5">
        <v>0</v>
      </c>
      <c r="H7" s="4" t="s">
        <v>11</v>
      </c>
      <c r="I7" s="5">
        <v>0</v>
      </c>
      <c r="J7" s="4">
        <v>45980.251423611109</v>
      </c>
      <c r="N7">
        <v>0</v>
      </c>
    </row>
    <row r="8" spans="1:19" x14ac:dyDescent="0.2">
      <c r="A8" s="2" t="s">
        <v>10</v>
      </c>
      <c r="B8" s="3" t="str">
        <f t="shared" si="4"/>
        <v>FI AM2 VAE 720mg TUU FI-AM2-2500020</v>
      </c>
      <c r="C8" s="3" t="str">
        <f>HYPERLINK("https://otsuka-europe-crm.veevavault.com/ui/#object/sent_email__v/VBL00000000O491", "SE-001391072")</f>
        <v>SE-001391072</v>
      </c>
      <c r="D8" s="4">
        <v>45980.320324074077</v>
      </c>
      <c r="E8" s="5">
        <v>1</v>
      </c>
      <c r="F8" s="5">
        <v>2</v>
      </c>
      <c r="G8" s="5">
        <v>0</v>
      </c>
      <c r="H8" s="4" t="s">
        <v>11</v>
      </c>
      <c r="I8" s="5">
        <v>0</v>
      </c>
      <c r="J8" s="4">
        <v>45980.251701388886</v>
      </c>
    </row>
    <row r="9" spans="1:19" x14ac:dyDescent="0.2">
      <c r="A9" s="2" t="s">
        <v>10</v>
      </c>
      <c r="B9" s="3" t="str">
        <f t="shared" si="4"/>
        <v>FI AM2 VAE 720mg TUU FI-AM2-2500020</v>
      </c>
      <c r="C9" s="3" t="str">
        <f>HYPERLINK("https://otsuka-europe-crm.veevavault.com/ui/#object/sent_email__v/VBL00000000O492", "SE-001391073")</f>
        <v>SE-001391073</v>
      </c>
      <c r="D9" s="4" t="s">
        <v>11</v>
      </c>
      <c r="E9" s="5">
        <v>0</v>
      </c>
      <c r="F9" s="5">
        <v>0</v>
      </c>
      <c r="G9" s="5">
        <v>0</v>
      </c>
      <c r="H9" s="4" t="s">
        <v>11</v>
      </c>
      <c r="I9" s="5">
        <v>0</v>
      </c>
      <c r="J9" s="4">
        <v>45980.252141203702</v>
      </c>
    </row>
    <row r="10" spans="1:19" x14ac:dyDescent="0.2">
      <c r="A10" s="2" t="s">
        <v>10</v>
      </c>
      <c r="B10" s="3" t="str">
        <f t="shared" si="4"/>
        <v>FI AM2 VAE 720mg TUU FI-AM2-2500020</v>
      </c>
      <c r="C10" s="3" t="str">
        <f>HYPERLINK("https://otsuka-europe-crm.veevavault.com/ui/#object/sent_email__v/VBL00000000O493", "SE-001391074")</f>
        <v>SE-001391074</v>
      </c>
      <c r="D10" s="4" t="s">
        <v>11</v>
      </c>
      <c r="E10" s="5">
        <v>0</v>
      </c>
      <c r="F10" s="5">
        <v>0</v>
      </c>
      <c r="G10" s="5">
        <v>0</v>
      </c>
      <c r="H10" s="4" t="s">
        <v>11</v>
      </c>
      <c r="I10" s="5">
        <v>0</v>
      </c>
      <c r="J10" s="4">
        <v>45980.252384259256</v>
      </c>
    </row>
    <row r="11" spans="1:19" x14ac:dyDescent="0.2">
      <c r="A11" s="2" t="s">
        <v>10</v>
      </c>
      <c r="B11" s="3" t="str">
        <f t="shared" si="4"/>
        <v>FI AM2 VAE 720mg TUU FI-AM2-2500020</v>
      </c>
      <c r="C11" s="3" t="str">
        <f>HYPERLINK("https://otsuka-europe-crm.veevavault.com/ui/#object/sent_email__v/VBL00000000O494", "SE-001391075")</f>
        <v>SE-001391075</v>
      </c>
      <c r="D11" s="4" t="s">
        <v>11</v>
      </c>
      <c r="E11" s="5">
        <v>0</v>
      </c>
      <c r="F11" s="5">
        <v>0</v>
      </c>
      <c r="G11" s="5">
        <v>0</v>
      </c>
      <c r="H11" s="4" t="s">
        <v>11</v>
      </c>
      <c r="I11" s="5">
        <v>0</v>
      </c>
      <c r="J11" s="4">
        <v>45980.252638888887</v>
      </c>
    </row>
    <row r="12" spans="1:19" x14ac:dyDescent="0.2">
      <c r="A12" s="2" t="s">
        <v>10</v>
      </c>
      <c r="B12" s="3" t="str">
        <f t="shared" si="4"/>
        <v>FI AM2 VAE 720mg TUU FI-AM2-2500020</v>
      </c>
      <c r="C12" s="3" t="str">
        <f>HYPERLINK("https://otsuka-europe-crm.veevavault.com/ui/#object/sent_email__v/VBL00000000O495", "SE-001391076")</f>
        <v>SE-001391076</v>
      </c>
      <c r="D12" s="4">
        <v>46008.446597222224</v>
      </c>
      <c r="E12" s="5">
        <v>1</v>
      </c>
      <c r="F12" s="5">
        <v>3</v>
      </c>
      <c r="G12" s="5">
        <v>0</v>
      </c>
      <c r="H12" s="4" t="s">
        <v>11</v>
      </c>
      <c r="I12" s="5">
        <v>0</v>
      </c>
      <c r="J12" s="4">
        <v>45980.253020833334</v>
      </c>
    </row>
    <row r="13" spans="1:19" x14ac:dyDescent="0.2">
      <c r="A13" s="2" t="s">
        <v>10</v>
      </c>
      <c r="B13" s="3" t="str">
        <f t="shared" si="4"/>
        <v>FI AM2 VAE 720mg TUU FI-AM2-2500020</v>
      </c>
      <c r="C13" s="3" t="str">
        <f>HYPERLINK("https://otsuka-europe-crm.veevavault.com/ui/#object/sent_email__v/VBL00000000O496", "SE-001391077")</f>
        <v>SE-001391077</v>
      </c>
      <c r="D13" s="4" t="s">
        <v>11</v>
      </c>
      <c r="E13" s="5">
        <v>0</v>
      </c>
      <c r="F13" s="5">
        <v>0</v>
      </c>
      <c r="G13" s="5">
        <v>0</v>
      </c>
      <c r="H13" s="4" t="s">
        <v>11</v>
      </c>
      <c r="I13" s="5">
        <v>0</v>
      </c>
      <c r="J13" s="4">
        <v>45980.253472222219</v>
      </c>
    </row>
    <row r="14" spans="1:19" x14ac:dyDescent="0.2">
      <c r="A14" s="2" t="s">
        <v>10</v>
      </c>
      <c r="B14" s="3" t="str">
        <f t="shared" si="4"/>
        <v>FI AM2 VAE 720mg TUU FI-AM2-2500020</v>
      </c>
      <c r="C14" s="3" t="str">
        <f>HYPERLINK("https://otsuka-europe-crm.veevavault.com/ui/#object/sent_email__v/VBL00000000O497", "SE-001391078")</f>
        <v>SE-001391078</v>
      </c>
      <c r="D14" s="4" t="s">
        <v>11</v>
      </c>
      <c r="E14" s="5">
        <v>0</v>
      </c>
      <c r="F14" s="5">
        <v>0</v>
      </c>
      <c r="G14" s="5">
        <v>0</v>
      </c>
      <c r="H14" s="4" t="s">
        <v>11</v>
      </c>
      <c r="I14" s="5">
        <v>0</v>
      </c>
      <c r="J14" s="4">
        <v>45980.253599537034</v>
      </c>
    </row>
    <row r="15" spans="1:19" x14ac:dyDescent="0.2">
      <c r="A15" s="2" t="s">
        <v>10</v>
      </c>
      <c r="B15" s="3" t="str">
        <f t="shared" si="4"/>
        <v>FI AM2 VAE 720mg TUU FI-AM2-2500020</v>
      </c>
      <c r="C15" s="3" t="str">
        <f>HYPERLINK("https://otsuka-europe-crm.veevavault.com/ui/#object/sent_email__v/VBL00000000O498", "SE-001391079")</f>
        <v>SE-001391079</v>
      </c>
      <c r="D15" s="4" t="s">
        <v>11</v>
      </c>
      <c r="E15" s="5">
        <v>0</v>
      </c>
      <c r="F15" s="5">
        <v>0</v>
      </c>
      <c r="G15" s="5">
        <v>0</v>
      </c>
      <c r="H15" s="4" t="s">
        <v>11</v>
      </c>
      <c r="I15" s="5">
        <v>0</v>
      </c>
      <c r="J15" s="4">
        <v>45980.253900462965</v>
      </c>
    </row>
    <row r="16" spans="1:19" x14ac:dyDescent="0.2">
      <c r="A16" s="2" t="s">
        <v>10</v>
      </c>
      <c r="B16" s="3" t="str">
        <f t="shared" si="4"/>
        <v>FI AM2 VAE 720mg TUU FI-AM2-2500020</v>
      </c>
      <c r="C16" s="3" t="str">
        <f>HYPERLINK("https://otsuka-europe-crm.veevavault.com/ui/#object/sent_email__v/VBL00000000O499", "SE-001391080")</f>
        <v>SE-001391080</v>
      </c>
      <c r="D16" s="4" t="s">
        <v>11</v>
      </c>
      <c r="E16" s="5">
        <v>0</v>
      </c>
      <c r="F16" s="5">
        <v>0</v>
      </c>
      <c r="G16" s="5">
        <v>0</v>
      </c>
      <c r="H16" s="4" t="s">
        <v>11</v>
      </c>
      <c r="I16" s="5">
        <v>0</v>
      </c>
      <c r="J16" s="4">
        <v>45980.254189814812</v>
      </c>
    </row>
    <row r="17" spans="1:10" x14ac:dyDescent="0.2">
      <c r="A17" s="2" t="s">
        <v>10</v>
      </c>
      <c r="B17" s="3" t="str">
        <f t="shared" si="4"/>
        <v>FI AM2 VAE 720mg TUU FI-AM2-2500020</v>
      </c>
      <c r="C17" s="3" t="str">
        <f>HYPERLINK("https://otsuka-europe-crm.veevavault.com/ui/#object/sent_email__v/VBL00000000O500", "SE-001391081")</f>
        <v>SE-001391081</v>
      </c>
      <c r="D17" s="4">
        <v>45980.254733796297</v>
      </c>
      <c r="E17" s="5">
        <v>1</v>
      </c>
      <c r="F17" s="5">
        <v>2</v>
      </c>
      <c r="G17" s="5">
        <v>0</v>
      </c>
      <c r="H17" s="4" t="s">
        <v>11</v>
      </c>
      <c r="I17" s="5">
        <v>0</v>
      </c>
      <c r="J17" s="4">
        <v>45980.254479166666</v>
      </c>
    </row>
    <row r="18" spans="1:10" x14ac:dyDescent="0.2">
      <c r="A18" s="2" t="s">
        <v>10</v>
      </c>
      <c r="B18" s="3" t="str">
        <f t="shared" si="4"/>
        <v>FI AM2 VAE 720mg TUU FI-AM2-2500020</v>
      </c>
      <c r="C18" s="3" t="str">
        <f>HYPERLINK("https://otsuka-europe-crm.veevavault.com/ui/#object/sent_email__v/VBL00000000O501", "SE-001391082")</f>
        <v>SE-001391082</v>
      </c>
      <c r="D18" s="4" t="s">
        <v>11</v>
      </c>
      <c r="E18" s="5">
        <v>0</v>
      </c>
      <c r="F18" s="5">
        <v>0</v>
      </c>
      <c r="G18" s="5">
        <v>0</v>
      </c>
      <c r="H18" s="4" t="s">
        <v>11</v>
      </c>
      <c r="I18" s="5">
        <v>0</v>
      </c>
      <c r="J18" s="4">
        <v>45980.254861111112</v>
      </c>
    </row>
    <row r="19" spans="1:10" x14ac:dyDescent="0.2">
      <c r="A19" s="2" t="s">
        <v>10</v>
      </c>
      <c r="B19" s="3" t="str">
        <f t="shared" si="4"/>
        <v>FI AM2 VAE 720mg TUU FI-AM2-2500020</v>
      </c>
      <c r="C19" s="3" t="str">
        <f>HYPERLINK("https://otsuka-europe-crm.veevavault.com/ui/#object/sent_email__v/VBL00000000O502", "SE-001391083")</f>
        <v>SE-001391083</v>
      </c>
      <c r="D19" s="4" t="s">
        <v>11</v>
      </c>
      <c r="E19" s="5">
        <v>0</v>
      </c>
      <c r="F19" s="5">
        <v>0</v>
      </c>
      <c r="G19" s="5">
        <v>0</v>
      </c>
      <c r="H19" s="4" t="s">
        <v>11</v>
      </c>
      <c r="I19" s="5">
        <v>0</v>
      </c>
      <c r="J19" s="4">
        <v>45980.255208333336</v>
      </c>
    </row>
    <row r="20" spans="1:10" x14ac:dyDescent="0.2">
      <c r="A20" s="2" t="s">
        <v>10</v>
      </c>
      <c r="B20" s="3" t="str">
        <f t="shared" si="4"/>
        <v>FI AM2 VAE 720mg TUU FI-AM2-2500020</v>
      </c>
      <c r="C20" s="3" t="str">
        <f>HYPERLINK("https://otsuka-europe-crm.veevavault.com/ui/#object/sent_email__v/VBL00000000O503", "SE-001391084")</f>
        <v>SE-001391084</v>
      </c>
      <c r="D20" s="4" t="s">
        <v>11</v>
      </c>
      <c r="E20" s="5">
        <v>0</v>
      </c>
      <c r="F20" s="5">
        <v>0</v>
      </c>
      <c r="G20" s="5">
        <v>0</v>
      </c>
      <c r="H20" s="4" t="s">
        <v>11</v>
      </c>
      <c r="I20" s="5">
        <v>0</v>
      </c>
      <c r="J20" s="4">
        <v>45980.255543981482</v>
      </c>
    </row>
    <row r="21" spans="1:10" x14ac:dyDescent="0.2">
      <c r="A21" s="2" t="s">
        <v>10</v>
      </c>
      <c r="B21" s="3" t="str">
        <f t="shared" si="4"/>
        <v>FI AM2 VAE 720mg TUU FI-AM2-2500020</v>
      </c>
      <c r="C21" s="3" t="str">
        <f>HYPERLINK("https://otsuka-europe-crm.veevavault.com/ui/#object/sent_email__v/VBL00000000O504", "SE-001391085")</f>
        <v>SE-001391085</v>
      </c>
      <c r="D21" s="4" t="s">
        <v>11</v>
      </c>
      <c r="E21" s="5">
        <v>0</v>
      </c>
      <c r="F21" s="5">
        <v>0</v>
      </c>
      <c r="G21" s="5">
        <v>0</v>
      </c>
      <c r="H21" s="4" t="s">
        <v>11</v>
      </c>
      <c r="I21" s="5">
        <v>0</v>
      </c>
      <c r="J21" s="4">
        <v>45980.258159722223</v>
      </c>
    </row>
    <row r="22" spans="1:10" x14ac:dyDescent="0.2">
      <c r="A22" s="2" t="s">
        <v>10</v>
      </c>
      <c r="B22" s="3" t="str">
        <f t="shared" si="4"/>
        <v>FI AM2 VAE 720mg TUU FI-AM2-2500020</v>
      </c>
      <c r="C22" s="3" t="str">
        <f>HYPERLINK("https://otsuka-europe-crm.veevavault.com/ui/#object/sent_email__v/VBL00000000O505", "SE-001391086")</f>
        <v>SE-001391086</v>
      </c>
      <c r="D22" s="4">
        <v>45980.258206018516</v>
      </c>
      <c r="E22" s="5">
        <v>1</v>
      </c>
      <c r="F22" s="5">
        <v>1</v>
      </c>
      <c r="G22" s="5">
        <v>1</v>
      </c>
      <c r="H22" s="4">
        <v>45980.258287037039</v>
      </c>
      <c r="I22" s="5">
        <v>8</v>
      </c>
      <c r="J22" s="4">
        <v>45980.258125</v>
      </c>
    </row>
    <row r="23" spans="1:10" x14ac:dyDescent="0.2">
      <c r="A23" s="2" t="s">
        <v>10</v>
      </c>
      <c r="B23" s="3" t="str">
        <f t="shared" si="4"/>
        <v>FI AM2 VAE 720mg TUU FI-AM2-2500020</v>
      </c>
      <c r="C23" s="3" t="str">
        <f>HYPERLINK("https://otsuka-europe-crm.veevavault.com/ui/#object/sent_email__v/VBL00000000O506", "SE-001391087")</f>
        <v>SE-001391087</v>
      </c>
      <c r="D23" s="4" t="s">
        <v>11</v>
      </c>
      <c r="E23" s="5">
        <v>0</v>
      </c>
      <c r="F23" s="5">
        <v>0</v>
      </c>
      <c r="G23" s="5">
        <v>0</v>
      </c>
      <c r="H23" s="4" t="s">
        <v>11</v>
      </c>
      <c r="I23" s="5">
        <v>0</v>
      </c>
      <c r="J23" s="4">
        <v>45980.258101851854</v>
      </c>
    </row>
    <row r="24" spans="1:10" x14ac:dyDescent="0.2">
      <c r="A24" s="2" t="s">
        <v>10</v>
      </c>
      <c r="B24" s="3" t="str">
        <f t="shared" si="4"/>
        <v>FI AM2 VAE 720mg TUU FI-AM2-2500020</v>
      </c>
      <c r="C24" s="3" t="str">
        <f>HYPERLINK("https://otsuka-europe-crm.veevavault.com/ui/#object/sent_email__v/VBL00000000O507", "SE-001391088")</f>
        <v>SE-001391088</v>
      </c>
      <c r="D24" s="4">
        <v>45980.258171296293</v>
      </c>
      <c r="E24" s="5">
        <v>1</v>
      </c>
      <c r="F24" s="5">
        <v>1</v>
      </c>
      <c r="G24" s="5">
        <v>1</v>
      </c>
      <c r="H24" s="4">
        <v>45980.258437500001</v>
      </c>
      <c r="I24" s="5">
        <v>8</v>
      </c>
      <c r="J24" s="4">
        <v>45980.258090277777</v>
      </c>
    </row>
    <row r="25" spans="1:10" x14ac:dyDescent="0.2">
      <c r="A25" s="2" t="s">
        <v>10</v>
      </c>
      <c r="B25" s="3" t="str">
        <f t="shared" si="4"/>
        <v>FI AM2 VAE 720mg TUU FI-AM2-2500020</v>
      </c>
      <c r="C25" s="3" t="str">
        <f>HYPERLINK("https://otsuka-europe-crm.veevavault.com/ui/#object/sent_email__v/VBL00000000O508", "SE-001391089")</f>
        <v>SE-001391089</v>
      </c>
      <c r="D25" s="4">
        <v>45992.249340277776</v>
      </c>
      <c r="E25" s="5">
        <v>1</v>
      </c>
      <c r="F25" s="5">
        <v>1</v>
      </c>
      <c r="G25" s="5">
        <v>0</v>
      </c>
      <c r="H25" s="4" t="s">
        <v>11</v>
      </c>
      <c r="I25" s="5">
        <v>0</v>
      </c>
      <c r="J25" s="4">
        <v>45980.258125</v>
      </c>
    </row>
    <row r="26" spans="1:10" x14ac:dyDescent="0.2">
      <c r="A26" s="2" t="s">
        <v>10</v>
      </c>
      <c r="B26" s="3" t="str">
        <f t="shared" si="4"/>
        <v>FI AM2 VAE 720mg TUU FI-AM2-2500020</v>
      </c>
      <c r="C26" s="3" t="str">
        <f>HYPERLINK("https://otsuka-europe-crm.veevavault.com/ui/#object/sent_email__v/VBL00000000O509", "SE-001391090")</f>
        <v>SE-001391090</v>
      </c>
      <c r="D26" s="4" t="s">
        <v>11</v>
      </c>
      <c r="E26" s="5">
        <v>0</v>
      </c>
      <c r="F26" s="5">
        <v>0</v>
      </c>
      <c r="G26" s="5">
        <v>0</v>
      </c>
      <c r="H26" s="4" t="s">
        <v>11</v>
      </c>
      <c r="I26" s="5">
        <v>0</v>
      </c>
      <c r="J26" s="4">
        <v>45980.258217592593</v>
      </c>
    </row>
    <row r="27" spans="1:10" x14ac:dyDescent="0.2">
      <c r="A27" s="2" t="s">
        <v>10</v>
      </c>
      <c r="B27" s="3" t="str">
        <f t="shared" si="4"/>
        <v>FI AM2 VAE 720mg TUU FI-AM2-2500020</v>
      </c>
      <c r="C27" s="3" t="str">
        <f>HYPERLINK("https://otsuka-europe-crm.veevavault.com/ui/#object/sent_email__v/VBL00000000O510", "SE-001391091")</f>
        <v>SE-001391091</v>
      </c>
      <c r="D27" s="4" t="s">
        <v>11</v>
      </c>
      <c r="E27" s="5">
        <v>0</v>
      </c>
      <c r="F27" s="5">
        <v>0</v>
      </c>
      <c r="G27" s="5">
        <v>0</v>
      </c>
      <c r="H27" s="4" t="s">
        <v>11</v>
      </c>
      <c r="I27" s="5">
        <v>0</v>
      </c>
      <c r="J27" s="4">
        <v>45980.258460648147</v>
      </c>
    </row>
    <row r="28" spans="1:10" x14ac:dyDescent="0.2">
      <c r="A28" s="2" t="s">
        <v>10</v>
      </c>
      <c r="B28" s="3" t="str">
        <f t="shared" si="4"/>
        <v>FI AM2 VAE 720mg TUU FI-AM2-2500020</v>
      </c>
      <c r="C28" s="3" t="str">
        <f>HYPERLINK("https://otsuka-europe-crm.veevavault.com/ui/#object/sent_email__v/VBL00000000O511", "SE-001391092")</f>
        <v>SE-001391092</v>
      </c>
      <c r="D28" s="4" t="s">
        <v>11</v>
      </c>
      <c r="E28" s="5">
        <v>0</v>
      </c>
      <c r="F28" s="5">
        <v>0</v>
      </c>
      <c r="G28" s="5">
        <v>0</v>
      </c>
      <c r="H28" s="4" t="s">
        <v>11</v>
      </c>
      <c r="I28" s="5">
        <v>0</v>
      </c>
      <c r="J28" s="4">
        <v>45980.258750000001</v>
      </c>
    </row>
    <row r="29" spans="1:10" x14ac:dyDescent="0.2">
      <c r="A29" s="2" t="s">
        <v>10</v>
      </c>
      <c r="B29" s="3" t="str">
        <f t="shared" si="4"/>
        <v>FI AM2 VAE 720mg TUU FI-AM2-2500020</v>
      </c>
      <c r="C29" s="3" t="str">
        <f>HYPERLINK("https://otsuka-europe-crm.veevavault.com/ui/#object/sent_email__v/VBL00000000O512", "SE-001391093")</f>
        <v>SE-001391093</v>
      </c>
      <c r="D29" s="4" t="s">
        <v>11</v>
      </c>
      <c r="E29" s="5">
        <v>0</v>
      </c>
      <c r="F29" s="5">
        <v>0</v>
      </c>
      <c r="G29" s="5">
        <v>0</v>
      </c>
      <c r="H29" s="4" t="s">
        <v>11</v>
      </c>
      <c r="I29" s="5">
        <v>0</v>
      </c>
      <c r="J29" s="4">
        <v>45980.259050925924</v>
      </c>
    </row>
    <row r="30" spans="1:10" x14ac:dyDescent="0.2">
      <c r="A30" s="2" t="s">
        <v>10</v>
      </c>
      <c r="B30" s="3" t="str">
        <f t="shared" si="4"/>
        <v>FI AM2 VAE 720mg TUU FI-AM2-2500020</v>
      </c>
      <c r="C30" s="3" t="str">
        <f>HYPERLINK("https://otsuka-europe-crm.veevavault.com/ui/#object/sent_email__v/VBL00000000O513", "SE-001391094")</f>
        <v>SE-001391094</v>
      </c>
      <c r="D30" s="4" t="s">
        <v>11</v>
      </c>
      <c r="E30" s="5">
        <v>0</v>
      </c>
      <c r="F30" s="5">
        <v>0</v>
      </c>
      <c r="G30" s="5">
        <v>0</v>
      </c>
      <c r="H30" s="4" t="s">
        <v>11</v>
      </c>
      <c r="I30" s="5">
        <v>0</v>
      </c>
      <c r="J30" s="4">
        <v>45980.259340277778</v>
      </c>
    </row>
    <row r="31" spans="1:10" x14ac:dyDescent="0.2">
      <c r="A31" s="2" t="s">
        <v>10</v>
      </c>
      <c r="B31" s="3" t="str">
        <f t="shared" si="4"/>
        <v>FI AM2 VAE 720mg TUU FI-AM2-2500020</v>
      </c>
      <c r="C31" s="3" t="str">
        <f>HYPERLINK("https://otsuka-europe-crm.veevavault.com/ui/#object/sent_email__v/VBL00000000O514", "SE-001391095")</f>
        <v>SE-001391095</v>
      </c>
      <c r="D31" s="4" t="s">
        <v>11</v>
      </c>
      <c r="E31" s="5">
        <v>0</v>
      </c>
      <c r="F31" s="5">
        <v>0</v>
      </c>
      <c r="G31" s="5">
        <v>0</v>
      </c>
      <c r="H31" s="4" t="s">
        <v>11</v>
      </c>
      <c r="I31" s="5">
        <v>0</v>
      </c>
      <c r="J31" s="4">
        <v>45980.259652777779</v>
      </c>
    </row>
    <row r="32" spans="1:10" x14ac:dyDescent="0.2">
      <c r="A32" s="2" t="s">
        <v>10</v>
      </c>
      <c r="B32" s="3" t="str">
        <f t="shared" si="4"/>
        <v>FI AM2 VAE 720mg TUU FI-AM2-2500020</v>
      </c>
      <c r="C32" s="3" t="str">
        <f>HYPERLINK("https://otsuka-europe-crm.veevavault.com/ui/#object/sent_email__v/VBL00000000P001", "SE-001391096")</f>
        <v>SE-001391096</v>
      </c>
      <c r="D32" s="4" t="s">
        <v>11</v>
      </c>
      <c r="E32" s="5">
        <v>0</v>
      </c>
      <c r="F32" s="5">
        <v>0</v>
      </c>
      <c r="G32" s="5">
        <v>0</v>
      </c>
      <c r="H32" s="4" t="s">
        <v>11</v>
      </c>
      <c r="I32" s="5">
        <v>0</v>
      </c>
      <c r="J32" s="4">
        <v>45980.260057870371</v>
      </c>
    </row>
    <row r="33" spans="1:10" x14ac:dyDescent="0.2">
      <c r="A33" s="2" t="s">
        <v>10</v>
      </c>
      <c r="B33" s="3" t="str">
        <f t="shared" si="4"/>
        <v>FI AM2 VAE 720mg TUU FI-AM2-2500020</v>
      </c>
      <c r="C33" s="3" t="str">
        <f>HYPERLINK("https://otsuka-europe-crm.veevavault.com/ui/#object/sent_email__v/VBL00000000P002", "SE-001391097")</f>
        <v>SE-001391097</v>
      </c>
      <c r="D33" s="4" t="s">
        <v>11</v>
      </c>
      <c r="E33" s="5">
        <v>0</v>
      </c>
      <c r="F33" s="5">
        <v>0</v>
      </c>
      <c r="G33" s="5">
        <v>0</v>
      </c>
      <c r="H33" s="4" t="s">
        <v>11</v>
      </c>
      <c r="I33" s="5">
        <v>0</v>
      </c>
      <c r="J33" s="4">
        <v>45980.260312500002</v>
      </c>
    </row>
    <row r="34" spans="1:10" x14ac:dyDescent="0.2">
      <c r="A34" s="2" t="s">
        <v>10</v>
      </c>
      <c r="B34" s="3" t="str">
        <f t="shared" si="4"/>
        <v>FI AM2 VAE 720mg TUU FI-AM2-2500020</v>
      </c>
      <c r="C34" s="3" t="str">
        <f>HYPERLINK("https://otsuka-europe-crm.veevavault.com/ui/#object/sent_email__v/VBL00000000O515", "SE-001391098")</f>
        <v>SE-001391098</v>
      </c>
      <c r="D34" s="4" t="s">
        <v>11</v>
      </c>
      <c r="E34" s="5">
        <v>0</v>
      </c>
      <c r="F34" s="5">
        <v>0</v>
      </c>
      <c r="G34" s="5">
        <v>0</v>
      </c>
      <c r="H34" s="4" t="s">
        <v>11</v>
      </c>
      <c r="I34" s="5">
        <v>0</v>
      </c>
      <c r="J34" s="4">
        <v>45980.26059027778</v>
      </c>
    </row>
    <row r="35" spans="1:10" x14ac:dyDescent="0.2">
      <c r="A35" s="2" t="s">
        <v>10</v>
      </c>
      <c r="B35" s="3" t="str">
        <f t="shared" si="4"/>
        <v>FI AM2 VAE 720mg TUU FI-AM2-2500020</v>
      </c>
      <c r="C35" s="3" t="str">
        <f>HYPERLINK("https://otsuka-europe-crm.veevavault.com/ui/#object/sent_email__v/VBL00000000O516", "SE-001391099")</f>
        <v>SE-001391099</v>
      </c>
      <c r="D35" s="4" t="s">
        <v>11</v>
      </c>
      <c r="E35" s="5">
        <v>0</v>
      </c>
      <c r="F35" s="5">
        <v>0</v>
      </c>
      <c r="G35" s="5">
        <v>0</v>
      </c>
      <c r="H35" s="4" t="s">
        <v>11</v>
      </c>
      <c r="I35" s="5">
        <v>0</v>
      </c>
      <c r="J35" s="4">
        <v>45980.260914351849</v>
      </c>
    </row>
    <row r="36" spans="1:10" x14ac:dyDescent="0.2">
      <c r="A36" s="2" t="s">
        <v>10</v>
      </c>
      <c r="B36" s="3" t="str">
        <f t="shared" si="4"/>
        <v>FI AM2 VAE 720mg TUU FI-AM2-2500020</v>
      </c>
      <c r="C36" s="3" t="str">
        <f>HYPERLINK("https://otsuka-europe-crm.veevavault.com/ui/#object/sent_email__v/VBL00000000O517", "SE-001391100")</f>
        <v>SE-001391100</v>
      </c>
      <c r="D36" s="4" t="s">
        <v>11</v>
      </c>
      <c r="E36" s="5">
        <v>0</v>
      </c>
      <c r="F36" s="5">
        <v>0</v>
      </c>
      <c r="G36" s="5">
        <v>0</v>
      </c>
      <c r="H36" s="4" t="s">
        <v>11</v>
      </c>
      <c r="I36" s="5">
        <v>0</v>
      </c>
      <c r="J36" s="4">
        <v>45980.261469907404</v>
      </c>
    </row>
    <row r="37" spans="1:10" x14ac:dyDescent="0.2">
      <c r="A37" s="2" t="s">
        <v>10</v>
      </c>
      <c r="B37" s="3" t="str">
        <f t="shared" si="4"/>
        <v>FI AM2 VAE 720mg TUU FI-AM2-2500020</v>
      </c>
      <c r="C37" s="3" t="str">
        <f>HYPERLINK("https://otsuka-europe-crm.veevavault.com/ui/#object/sent_email__v/VBL00000000O518", "SE-001391101")</f>
        <v>SE-001391101</v>
      </c>
      <c r="D37" s="4" t="s">
        <v>11</v>
      </c>
      <c r="E37" s="5">
        <v>0</v>
      </c>
      <c r="F37" s="5">
        <v>0</v>
      </c>
      <c r="G37" s="5">
        <v>0</v>
      </c>
      <c r="H37" s="4" t="s">
        <v>11</v>
      </c>
      <c r="I37" s="5">
        <v>0</v>
      </c>
      <c r="J37" s="4">
        <v>45980.261759259258</v>
      </c>
    </row>
    <row r="38" spans="1:10" x14ac:dyDescent="0.2">
      <c r="A38" s="2" t="s">
        <v>10</v>
      </c>
      <c r="B38" s="3" t="str">
        <f t="shared" si="4"/>
        <v>FI AM2 VAE 720mg TUU FI-AM2-2500020</v>
      </c>
      <c r="C38" s="3" t="str">
        <f>HYPERLINK("https://otsuka-europe-crm.veevavault.com/ui/#object/sent_email__v/VBL00000000P003", "SE-001391102")</f>
        <v>SE-001391102</v>
      </c>
      <c r="D38" s="4" t="s">
        <v>11</v>
      </c>
      <c r="E38" s="5">
        <v>0</v>
      </c>
      <c r="F38" s="5">
        <v>0</v>
      </c>
      <c r="G38" s="5">
        <v>0</v>
      </c>
      <c r="H38" s="4" t="s">
        <v>11</v>
      </c>
      <c r="I38" s="5">
        <v>0</v>
      </c>
      <c r="J38" s="4">
        <v>45980.262430555558</v>
      </c>
    </row>
    <row r="39" spans="1:10" x14ac:dyDescent="0.2">
      <c r="A39" s="2" t="s">
        <v>10</v>
      </c>
      <c r="B39" s="3" t="str">
        <f t="shared" si="4"/>
        <v>FI AM2 VAE 720mg TUU FI-AM2-2500020</v>
      </c>
      <c r="C39" s="3" t="str">
        <f>HYPERLINK("https://otsuka-europe-crm.veevavault.com/ui/#object/sent_email__v/VBL00000000P004", "SE-001391103")</f>
        <v>SE-001391103</v>
      </c>
      <c r="D39" s="4" t="s">
        <v>11</v>
      </c>
      <c r="E39" s="5">
        <v>0</v>
      </c>
      <c r="F39" s="5">
        <v>0</v>
      </c>
      <c r="G39" s="5">
        <v>0</v>
      </c>
      <c r="H39" s="4" t="s">
        <v>11</v>
      </c>
      <c r="I39" s="5">
        <v>0</v>
      </c>
      <c r="J39" s="4">
        <v>45980.262777777774</v>
      </c>
    </row>
    <row r="40" spans="1:10" x14ac:dyDescent="0.2">
      <c r="A40" s="2" t="s">
        <v>10</v>
      </c>
      <c r="B40" s="3" t="str">
        <f t="shared" si="4"/>
        <v>FI AM2 VAE 720mg TUU FI-AM2-2500020</v>
      </c>
      <c r="C40" s="3" t="str">
        <f>HYPERLINK("https://otsuka-europe-crm.veevavault.com/ui/#object/sent_email__v/VBL00000000P005", "SE-001391104")</f>
        <v>SE-001391104</v>
      </c>
      <c r="D40" s="4" t="s">
        <v>11</v>
      </c>
      <c r="E40" s="5">
        <v>0</v>
      </c>
      <c r="F40" s="5">
        <v>0</v>
      </c>
      <c r="G40" s="5">
        <v>0</v>
      </c>
      <c r="H40" s="4" t="s">
        <v>11</v>
      </c>
      <c r="I40" s="5">
        <v>0</v>
      </c>
      <c r="J40" s="4">
        <v>45980.263136574074</v>
      </c>
    </row>
    <row r="41" spans="1:10" x14ac:dyDescent="0.2">
      <c r="A41" s="2" t="s">
        <v>10</v>
      </c>
      <c r="B41" s="3" t="str">
        <f t="shared" si="4"/>
        <v>FI AM2 VAE 720mg TUU FI-AM2-2500020</v>
      </c>
      <c r="C41" s="3" t="str">
        <f>HYPERLINK("https://otsuka-europe-crm.veevavault.com/ui/#object/sent_email__v/VBL00000000P006", "SE-001391105")</f>
        <v>SE-001391105</v>
      </c>
      <c r="D41" s="4" t="s">
        <v>11</v>
      </c>
      <c r="E41" s="5">
        <v>0</v>
      </c>
      <c r="F41" s="5">
        <v>0</v>
      </c>
      <c r="G41" s="5">
        <v>0</v>
      </c>
      <c r="H41" s="4" t="s">
        <v>11</v>
      </c>
      <c r="I41" s="5">
        <v>0</v>
      </c>
      <c r="J41" s="4">
        <v>45980.263449074075</v>
      </c>
    </row>
    <row r="42" spans="1:10" x14ac:dyDescent="0.2">
      <c r="A42" s="2" t="s">
        <v>10</v>
      </c>
      <c r="B42" s="3" t="str">
        <f t="shared" si="4"/>
        <v>FI AM2 VAE 720mg TUU FI-AM2-2500020</v>
      </c>
      <c r="C42" s="3" t="str">
        <f>HYPERLINK("https://otsuka-europe-crm.veevavault.com/ui/#object/sent_email__v/VBL00000000P007", "SE-001391106")</f>
        <v>SE-001391106</v>
      </c>
      <c r="D42" s="4" t="s">
        <v>11</v>
      </c>
      <c r="E42" s="5">
        <v>0</v>
      </c>
      <c r="F42" s="5">
        <v>0</v>
      </c>
      <c r="G42" s="5">
        <v>0</v>
      </c>
      <c r="H42" s="4" t="s">
        <v>11</v>
      </c>
      <c r="I42" s="5">
        <v>0</v>
      </c>
      <c r="J42" s="4">
        <v>45980.263807870368</v>
      </c>
    </row>
    <row r="43" spans="1:10" x14ac:dyDescent="0.2">
      <c r="A43" s="2" t="s">
        <v>10</v>
      </c>
      <c r="B43" s="3" t="str">
        <f t="shared" si="4"/>
        <v>FI AM2 VAE 720mg TUU FI-AM2-2500020</v>
      </c>
      <c r="C43" s="3" t="str">
        <f>HYPERLINK("https://otsuka-europe-crm.veevavault.com/ui/#object/sent_email__v/VBL00000000P008", "SE-001391107")</f>
        <v>SE-001391107</v>
      </c>
      <c r="D43" s="4">
        <v>45980.264201388891</v>
      </c>
      <c r="E43" s="5">
        <v>1</v>
      </c>
      <c r="F43" s="5">
        <v>1</v>
      </c>
      <c r="G43" s="5">
        <v>1</v>
      </c>
      <c r="H43" s="4">
        <v>45980.264282407406</v>
      </c>
      <c r="I43" s="5">
        <v>8</v>
      </c>
      <c r="J43" s="4">
        <v>45980.264097222222</v>
      </c>
    </row>
    <row r="44" spans="1:10" x14ac:dyDescent="0.2">
      <c r="A44" s="2" t="s">
        <v>10</v>
      </c>
      <c r="B44" s="3" t="str">
        <f t="shared" si="4"/>
        <v>FI AM2 VAE 720mg TUU FI-AM2-2500020</v>
      </c>
      <c r="C44" s="3" t="str">
        <f>HYPERLINK("https://otsuka-europe-crm.veevavault.com/ui/#object/sent_email__v/VBL00000000P009", "SE-001391108")</f>
        <v>SE-001391108</v>
      </c>
      <c r="D44" s="4" t="s">
        <v>11</v>
      </c>
      <c r="E44" s="5">
        <v>0</v>
      </c>
      <c r="F44" s="5">
        <v>0</v>
      </c>
      <c r="G44" s="5">
        <v>0</v>
      </c>
      <c r="H44" s="4" t="s">
        <v>11</v>
      </c>
      <c r="I44" s="5">
        <v>0</v>
      </c>
      <c r="J44" s="4">
        <v>45980.264374999999</v>
      </c>
    </row>
    <row r="45" spans="1:10" x14ac:dyDescent="0.2">
      <c r="A45" s="2" t="s">
        <v>10</v>
      </c>
      <c r="B45" s="3" t="str">
        <f t="shared" si="4"/>
        <v>FI AM2 VAE 720mg TUU FI-AM2-2500020</v>
      </c>
      <c r="C45" s="3" t="str">
        <f>HYPERLINK("https://otsuka-europe-crm.veevavault.com/ui/#object/sent_email__v/VBL00000000P010", "SE-001391109")</f>
        <v>SE-001391109</v>
      </c>
      <c r="D45" s="4" t="s">
        <v>11</v>
      </c>
      <c r="E45" s="5">
        <v>0</v>
      </c>
      <c r="F45" s="5">
        <v>0</v>
      </c>
      <c r="G45" s="5">
        <v>0</v>
      </c>
      <c r="H45" s="4" t="s">
        <v>11</v>
      </c>
      <c r="I45" s="5">
        <v>0</v>
      </c>
      <c r="J45" s="4">
        <v>45980.264988425923</v>
      </c>
    </row>
    <row r="46" spans="1:10" x14ac:dyDescent="0.2">
      <c r="A46" s="2" t="s">
        <v>10</v>
      </c>
      <c r="B46" s="3" t="str">
        <f t="shared" si="4"/>
        <v>FI AM2 VAE 720mg TUU FI-AM2-2500020</v>
      </c>
      <c r="C46" s="3" t="str">
        <f>HYPERLINK("https://otsuka-europe-crm.veevavault.com/ui/#object/sent_email__v/VBL00000000P011", "SE-001391110")</f>
        <v>SE-001391110</v>
      </c>
      <c r="D46" s="4" t="s">
        <v>11</v>
      </c>
      <c r="E46" s="5">
        <v>0</v>
      </c>
      <c r="F46" s="5">
        <v>0</v>
      </c>
      <c r="G46" s="5">
        <v>0</v>
      </c>
      <c r="H46" s="4" t="s">
        <v>11</v>
      </c>
      <c r="I46" s="5">
        <v>0</v>
      </c>
      <c r="J46" s="4">
        <v>45980.265266203707</v>
      </c>
    </row>
    <row r="47" spans="1:10" x14ac:dyDescent="0.2">
      <c r="A47" s="2" t="s">
        <v>10</v>
      </c>
      <c r="B47" s="3" t="str">
        <f t="shared" si="4"/>
        <v>FI AM2 VAE 720mg TUU FI-AM2-2500020</v>
      </c>
      <c r="C47" s="3" t="str">
        <f>HYPERLINK("https://otsuka-europe-crm.veevavault.com/ui/#object/sent_email__v/VBL00000000P012", "SE-001391111")</f>
        <v>SE-001391111</v>
      </c>
      <c r="D47" s="4" t="s">
        <v>11</v>
      </c>
      <c r="E47" s="5">
        <v>0</v>
      </c>
      <c r="F47" s="5">
        <v>0</v>
      </c>
      <c r="G47" s="5">
        <v>0</v>
      </c>
      <c r="H47" s="4" t="s">
        <v>11</v>
      </c>
      <c r="I47" s="5">
        <v>0</v>
      </c>
      <c r="J47" s="4">
        <v>45980.265706018516</v>
      </c>
    </row>
    <row r="48" spans="1:10" x14ac:dyDescent="0.2">
      <c r="A48" s="2" t="s">
        <v>10</v>
      </c>
      <c r="B48" s="3" t="str">
        <f t="shared" si="4"/>
        <v>FI AM2 VAE 720mg TUU FI-AM2-2500020</v>
      </c>
      <c r="C48" s="3" t="str">
        <f>HYPERLINK("https://otsuka-europe-crm.veevavault.com/ui/#object/sent_email__v/VBL00000000P013", "SE-001391112")</f>
        <v>SE-001391112</v>
      </c>
      <c r="D48" s="4">
        <v>45980.266273148147</v>
      </c>
      <c r="E48" s="5">
        <v>1</v>
      </c>
      <c r="F48" s="5">
        <v>1</v>
      </c>
      <c r="G48" s="5">
        <v>1</v>
      </c>
      <c r="H48" s="4">
        <v>45980.26635416667</v>
      </c>
      <c r="I48" s="5">
        <v>8</v>
      </c>
      <c r="J48" s="4">
        <v>45980.266192129631</v>
      </c>
    </row>
    <row r="49" spans="1:10" x14ac:dyDescent="0.2">
      <c r="A49" s="2" t="s">
        <v>10</v>
      </c>
      <c r="B49" s="3" t="str">
        <f t="shared" si="4"/>
        <v>FI AM2 VAE 720mg TUU FI-AM2-2500020</v>
      </c>
      <c r="C49" s="3" t="str">
        <f>HYPERLINK("https://otsuka-europe-crm.veevavault.com/ui/#object/sent_email__v/VBL00000000P014", "SE-001391113")</f>
        <v>SE-001391113</v>
      </c>
      <c r="D49" s="4">
        <v>45980.401921296296</v>
      </c>
      <c r="E49" s="5">
        <v>1</v>
      </c>
      <c r="F49" s="5">
        <v>2</v>
      </c>
      <c r="G49" s="5">
        <v>0</v>
      </c>
      <c r="H49" s="4" t="s">
        <v>11</v>
      </c>
      <c r="I49" s="5">
        <v>0</v>
      </c>
      <c r="J49" s="4">
        <v>45980.266967592594</v>
      </c>
    </row>
    <row r="50" spans="1:10" x14ac:dyDescent="0.2">
      <c r="A50" s="2" t="s">
        <v>10</v>
      </c>
      <c r="B50" s="3" t="str">
        <f t="shared" si="4"/>
        <v>FI AM2 VAE 720mg TUU FI-AM2-2500020</v>
      </c>
      <c r="C50" s="3" t="str">
        <f>HYPERLINK("https://otsuka-europe-crm.veevavault.com/ui/#object/sent_email__v/VBL00000000P015", "SE-001391114")</f>
        <v>SE-001391114</v>
      </c>
      <c r="D50" s="4">
        <v>46061.315011574072</v>
      </c>
      <c r="E50" s="5">
        <v>1</v>
      </c>
      <c r="F50" s="5">
        <v>8</v>
      </c>
      <c r="G50" s="5">
        <v>0</v>
      </c>
      <c r="H50" s="4" t="s">
        <v>11</v>
      </c>
      <c r="I50" s="5">
        <v>0</v>
      </c>
      <c r="J50" s="4">
        <v>45980.267418981479</v>
      </c>
    </row>
    <row r="51" spans="1:10" x14ac:dyDescent="0.2">
      <c r="A51" s="2" t="s">
        <v>10</v>
      </c>
      <c r="B51" s="3" t="str">
        <f t="shared" si="4"/>
        <v>FI AM2 VAE 720mg TUU FI-AM2-2500020</v>
      </c>
      <c r="C51" s="3" t="str">
        <f>HYPERLINK("https://otsuka-europe-crm.veevavault.com/ui/#object/sent_email__v/VBL00000000P016", "SE-001391115")</f>
        <v>SE-001391115</v>
      </c>
      <c r="D51" s="4" t="s">
        <v>11</v>
      </c>
      <c r="E51" s="5">
        <v>0</v>
      </c>
      <c r="F51" s="5">
        <v>0</v>
      </c>
      <c r="G51" s="5">
        <v>0</v>
      </c>
      <c r="H51" s="4" t="s">
        <v>11</v>
      </c>
      <c r="I51" s="5">
        <v>0</v>
      </c>
      <c r="J51" s="4">
        <v>45980.267430555556</v>
      </c>
    </row>
    <row r="52" spans="1:10" x14ac:dyDescent="0.2">
      <c r="A52" s="2" t="s">
        <v>10</v>
      </c>
      <c r="B52" s="3" t="str">
        <f t="shared" si="4"/>
        <v>FI AM2 VAE 720mg TUU FI-AM2-2500020</v>
      </c>
      <c r="C52" s="3" t="str">
        <f>HYPERLINK("https://otsuka-europe-crm.veevavault.com/ui/#object/sent_email__v/VBL00000000Q001", "SE-001391116")</f>
        <v>SE-001391116</v>
      </c>
      <c r="D52" s="4" t="s">
        <v>11</v>
      </c>
      <c r="E52" s="5">
        <v>0</v>
      </c>
      <c r="F52" s="5">
        <v>0</v>
      </c>
      <c r="G52" s="5">
        <v>0</v>
      </c>
      <c r="H52" s="4" t="s">
        <v>11</v>
      </c>
      <c r="I52" s="5">
        <v>0</v>
      </c>
      <c r="J52" s="4">
        <v>45980.267534722225</v>
      </c>
    </row>
    <row r="53" spans="1:10" x14ac:dyDescent="0.2">
      <c r="A53" s="2" t="s">
        <v>10</v>
      </c>
      <c r="B53" s="3" t="str">
        <f t="shared" si="4"/>
        <v>FI AM2 VAE 720mg TUU FI-AM2-2500020</v>
      </c>
      <c r="C53" s="3" t="str">
        <f>HYPERLINK("https://otsuka-europe-crm.veevavault.com/ui/#object/sent_email__v/VBL00000000P017", "SE-001391117")</f>
        <v>SE-001391117</v>
      </c>
      <c r="D53" s="4" t="s">
        <v>11</v>
      </c>
      <c r="E53" s="5">
        <v>0</v>
      </c>
      <c r="F53" s="5">
        <v>0</v>
      </c>
      <c r="G53" s="5">
        <v>0</v>
      </c>
      <c r="H53" s="4" t="s">
        <v>11</v>
      </c>
      <c r="I53" s="5">
        <v>0</v>
      </c>
      <c r="J53" s="4">
        <v>45980.26771990741</v>
      </c>
    </row>
    <row r="54" spans="1:10" x14ac:dyDescent="0.2">
      <c r="A54" s="2" t="s">
        <v>10</v>
      </c>
      <c r="B54" s="3" t="str">
        <f t="shared" si="4"/>
        <v>FI AM2 VAE 720mg TUU FI-AM2-2500020</v>
      </c>
      <c r="C54" s="3" t="str">
        <f>HYPERLINK("https://otsuka-europe-crm.veevavault.com/ui/#object/sent_email__v/VBL00000000P018", "SE-001391118")</f>
        <v>SE-001391118</v>
      </c>
      <c r="D54" s="4" t="s">
        <v>11</v>
      </c>
      <c r="E54" s="5">
        <v>0</v>
      </c>
      <c r="F54" s="5">
        <v>0</v>
      </c>
      <c r="G54" s="5">
        <v>0</v>
      </c>
      <c r="H54" s="4" t="s">
        <v>11</v>
      </c>
      <c r="I54" s="5">
        <v>0</v>
      </c>
      <c r="J54" s="4">
        <v>45980.268425925926</v>
      </c>
    </row>
    <row r="55" spans="1:10" x14ac:dyDescent="0.2">
      <c r="A55" s="2" t="s">
        <v>10</v>
      </c>
      <c r="B55" s="3" t="str">
        <f t="shared" si="4"/>
        <v>FI AM2 VAE 720mg TUU FI-AM2-2500020</v>
      </c>
      <c r="C55" s="3" t="str">
        <f>HYPERLINK("https://otsuka-europe-crm.veevavault.com/ui/#object/sent_email__v/VBL00000000P019", "SE-001391119")</f>
        <v>SE-001391119</v>
      </c>
      <c r="D55" s="4" t="s">
        <v>11</v>
      </c>
      <c r="E55" s="5">
        <v>0</v>
      </c>
      <c r="F55" s="5">
        <v>0</v>
      </c>
      <c r="G55" s="5">
        <v>0</v>
      </c>
      <c r="H55" s="4" t="s">
        <v>11</v>
      </c>
      <c r="I55" s="5">
        <v>0</v>
      </c>
      <c r="J55" s="4">
        <v>45980.268437500003</v>
      </c>
    </row>
    <row r="56" spans="1:10" x14ac:dyDescent="0.2">
      <c r="A56" s="2" t="s">
        <v>10</v>
      </c>
      <c r="B56" s="3" t="str">
        <f t="shared" si="4"/>
        <v>FI AM2 VAE 720mg TUU FI-AM2-2500020</v>
      </c>
      <c r="C56" s="3" t="str">
        <f>HYPERLINK("https://otsuka-europe-crm.veevavault.com/ui/#object/sent_email__v/VBL00000000P020", "SE-001391120")</f>
        <v>SE-001391120</v>
      </c>
      <c r="D56" s="4" t="s">
        <v>11</v>
      </c>
      <c r="E56" s="5">
        <v>0</v>
      </c>
      <c r="F56" s="5">
        <v>0</v>
      </c>
      <c r="G56" s="5">
        <v>0</v>
      </c>
      <c r="H56" s="4" t="s">
        <v>11</v>
      </c>
      <c r="I56" s="5">
        <v>0</v>
      </c>
      <c r="J56" s="4">
        <v>45980.27076388889</v>
      </c>
    </row>
    <row r="57" spans="1:10" x14ac:dyDescent="0.2">
      <c r="A57" s="2" t="s">
        <v>10</v>
      </c>
      <c r="B57" s="3" t="str">
        <f t="shared" si="4"/>
        <v>FI AM2 VAE 720mg TUU FI-AM2-2500020</v>
      </c>
      <c r="C57" s="3" t="str">
        <f>HYPERLINK("https://otsuka-europe-crm.veevavault.com/ui/#object/sent_email__v/VBL00000000P021", "SE-001391121")</f>
        <v>SE-001391121</v>
      </c>
      <c r="D57" s="4" t="s">
        <v>11</v>
      </c>
      <c r="E57" s="5">
        <v>0</v>
      </c>
      <c r="F57" s="5">
        <v>0</v>
      </c>
      <c r="G57" s="5">
        <v>0</v>
      </c>
      <c r="H57" s="4" t="s">
        <v>11</v>
      </c>
      <c r="I57" s="5">
        <v>0</v>
      </c>
      <c r="J57" s="4">
        <v>45980.270868055559</v>
      </c>
    </row>
    <row r="58" spans="1:10" x14ac:dyDescent="0.2">
      <c r="A58" s="2" t="s">
        <v>10</v>
      </c>
      <c r="B58" s="3" t="str">
        <f t="shared" si="4"/>
        <v>FI AM2 VAE 720mg TUU FI-AM2-2500020</v>
      </c>
      <c r="C58" s="3" t="str">
        <f>HYPERLINK("https://otsuka-europe-crm.veevavault.com/ui/#object/sent_email__v/VBL00000000P022", "SE-001391122")</f>
        <v>SE-001391122</v>
      </c>
      <c r="D58" s="4" t="s">
        <v>11</v>
      </c>
      <c r="E58" s="5">
        <v>0</v>
      </c>
      <c r="F58" s="5">
        <v>0</v>
      </c>
      <c r="G58" s="5">
        <v>0</v>
      </c>
      <c r="H58" s="4" t="s">
        <v>11</v>
      </c>
      <c r="I58" s="5">
        <v>0</v>
      </c>
      <c r="J58" s="4">
        <v>45980.270949074074</v>
      </c>
    </row>
    <row r="59" spans="1:10" x14ac:dyDescent="0.2">
      <c r="A59" s="2" t="s">
        <v>10</v>
      </c>
      <c r="B59" s="3" t="str">
        <f t="shared" si="4"/>
        <v>FI AM2 VAE 720mg TUU FI-AM2-2500020</v>
      </c>
      <c r="C59" s="3" t="str">
        <f>HYPERLINK("https://otsuka-europe-crm.veevavault.com/ui/#object/sent_email__v/VBL00000000Q002", "SE-001391123")</f>
        <v>SE-001391123</v>
      </c>
      <c r="D59" s="4" t="s">
        <v>11</v>
      </c>
      <c r="E59" s="5">
        <v>0</v>
      </c>
      <c r="F59" s="5">
        <v>0</v>
      </c>
      <c r="G59" s="5">
        <v>0</v>
      </c>
      <c r="H59" s="4" t="s">
        <v>11</v>
      </c>
      <c r="I59" s="5">
        <v>0</v>
      </c>
      <c r="J59" s="4">
        <v>45980.27103009259</v>
      </c>
    </row>
    <row r="60" spans="1:10" x14ac:dyDescent="0.2">
      <c r="A60" s="2" t="s">
        <v>10</v>
      </c>
      <c r="B60" s="3" t="str">
        <f t="shared" si="4"/>
        <v>FI AM2 VAE 720mg TUU FI-AM2-2500020</v>
      </c>
      <c r="C60" s="3" t="str">
        <f>HYPERLINK("https://otsuka-europe-crm.veevavault.com/ui/#object/sent_email__v/VBL00000000P023", "SE-001391124")</f>
        <v>SE-001391124</v>
      </c>
      <c r="D60" s="4" t="s">
        <v>11</v>
      </c>
      <c r="E60" s="5">
        <v>0</v>
      </c>
      <c r="F60" s="5">
        <v>0</v>
      </c>
      <c r="G60" s="5">
        <v>0</v>
      </c>
      <c r="H60" s="4" t="s">
        <v>11</v>
      </c>
      <c r="I60" s="5">
        <v>0</v>
      </c>
      <c r="J60" s="4">
        <v>45980.271111111113</v>
      </c>
    </row>
    <row r="61" spans="1:10" x14ac:dyDescent="0.2">
      <c r="A61" s="2" t="s">
        <v>10</v>
      </c>
      <c r="B61" s="3" t="str">
        <f t="shared" si="4"/>
        <v>FI AM2 VAE 720mg TUU FI-AM2-2500020</v>
      </c>
      <c r="C61" s="3" t="str">
        <f>HYPERLINK("https://otsuka-europe-crm.veevavault.com/ui/#object/sent_email__v/VBL00000000Q003", "SE-001391125")</f>
        <v>SE-001391125</v>
      </c>
      <c r="D61" s="4" t="s">
        <v>11</v>
      </c>
      <c r="E61" s="5">
        <v>0</v>
      </c>
      <c r="F61" s="5">
        <v>0</v>
      </c>
      <c r="G61" s="5">
        <v>0</v>
      </c>
      <c r="H61" s="4" t="s">
        <v>11</v>
      </c>
      <c r="I61" s="5">
        <v>0</v>
      </c>
      <c r="J61" s="4">
        <v>45980.271226851852</v>
      </c>
    </row>
    <row r="62" spans="1:10" x14ac:dyDescent="0.2">
      <c r="A62" s="2" t="s">
        <v>10</v>
      </c>
      <c r="B62" s="3" t="str">
        <f t="shared" si="4"/>
        <v>FI AM2 VAE 720mg TUU FI-AM2-2500020</v>
      </c>
      <c r="C62" s="3" t="str">
        <f>HYPERLINK("https://otsuka-europe-crm.veevavault.com/ui/#object/sent_email__v/VBL00000000P025", "SE-001391127")</f>
        <v>SE-001391127</v>
      </c>
      <c r="D62" s="4" t="s">
        <v>11</v>
      </c>
      <c r="E62" s="5">
        <v>0</v>
      </c>
      <c r="F62" s="5">
        <v>0</v>
      </c>
      <c r="G62" s="5">
        <v>0</v>
      </c>
      <c r="H62" s="4" t="s">
        <v>11</v>
      </c>
      <c r="I62" s="5">
        <v>0</v>
      </c>
      <c r="J62" s="4">
        <v>45980.271319444444</v>
      </c>
    </row>
    <row r="63" spans="1:10" x14ac:dyDescent="0.2">
      <c r="A63" s="2" t="s">
        <v>10</v>
      </c>
      <c r="B63" s="3" t="str">
        <f t="shared" si="4"/>
        <v>FI AM2 VAE 720mg TUU FI-AM2-2500020</v>
      </c>
      <c r="C63" s="3" t="str">
        <f>HYPERLINK("https://otsuka-europe-crm.veevavault.com/ui/#object/sent_email__v/VBL00000000Q004", "SE-001391128")</f>
        <v>SE-001391128</v>
      </c>
      <c r="D63" s="4">
        <v>45980.290543981479</v>
      </c>
      <c r="E63" s="5">
        <v>1</v>
      </c>
      <c r="F63" s="5">
        <v>1</v>
      </c>
      <c r="G63" s="5">
        <v>0</v>
      </c>
      <c r="H63" s="4" t="s">
        <v>11</v>
      </c>
      <c r="I63" s="5">
        <v>0</v>
      </c>
      <c r="J63" s="4">
        <v>45980.27138888889</v>
      </c>
    </row>
    <row r="64" spans="1:10" x14ac:dyDescent="0.2">
      <c r="A64" s="2" t="s">
        <v>10</v>
      </c>
      <c r="B64" s="3" t="str">
        <f t="shared" si="4"/>
        <v>FI AM2 VAE 720mg TUU FI-AM2-2500020</v>
      </c>
      <c r="C64" s="3" t="str">
        <f>HYPERLINK("https://otsuka-europe-crm.veevavault.com/ui/#object/sent_email__v/VBL00000000P026", "SE-001391129")</f>
        <v>SE-001391129</v>
      </c>
      <c r="D64" s="4" t="s">
        <v>11</v>
      </c>
      <c r="E64" s="5">
        <v>0</v>
      </c>
      <c r="F64" s="5">
        <v>0</v>
      </c>
      <c r="G64" s="5">
        <v>0</v>
      </c>
      <c r="H64" s="4" t="s">
        <v>11</v>
      </c>
      <c r="I64" s="5">
        <v>0</v>
      </c>
      <c r="J64" s="4">
        <v>45980.271782407406</v>
      </c>
    </row>
    <row r="65" spans="1:10" x14ac:dyDescent="0.2">
      <c r="A65" s="2" t="s">
        <v>10</v>
      </c>
      <c r="B65" s="3" t="str">
        <f t="shared" si="4"/>
        <v>FI AM2 VAE 720mg TUU FI-AM2-2500020</v>
      </c>
      <c r="C65" s="3" t="str">
        <f>HYPERLINK("https://otsuka-europe-crm.veevavault.com/ui/#object/sent_email__v/VBL00000000Q005", "SE-001391130")</f>
        <v>SE-001391130</v>
      </c>
      <c r="D65" s="4" t="s">
        <v>11</v>
      </c>
      <c r="E65" s="5">
        <v>0</v>
      </c>
      <c r="F65" s="5">
        <v>0</v>
      </c>
      <c r="G65" s="5">
        <v>0</v>
      </c>
      <c r="H65" s="4" t="s">
        <v>11</v>
      </c>
      <c r="I65" s="5">
        <v>0</v>
      </c>
      <c r="J65" s="4">
        <v>45980.272141203706</v>
      </c>
    </row>
    <row r="66" spans="1:10" x14ac:dyDescent="0.2">
      <c r="A66" s="2" t="s">
        <v>10</v>
      </c>
      <c r="B66" s="3" t="str">
        <f t="shared" si="4"/>
        <v>FI AM2 VAE 720mg TUU FI-AM2-2500020</v>
      </c>
      <c r="C66" s="3" t="str">
        <f>HYPERLINK("https://otsuka-europe-crm.veevavault.com/ui/#object/sent_email__v/VBL00000000Q006", "SE-001391131")</f>
        <v>SE-001391131</v>
      </c>
      <c r="D66" s="4" t="s">
        <v>11</v>
      </c>
      <c r="E66" s="5">
        <v>0</v>
      </c>
      <c r="F66" s="5">
        <v>0</v>
      </c>
      <c r="G66" s="5">
        <v>0</v>
      </c>
      <c r="H66" s="4" t="s">
        <v>11</v>
      </c>
      <c r="I66" s="5">
        <v>0</v>
      </c>
      <c r="J66" s="4">
        <v>45980.272824074076</v>
      </c>
    </row>
    <row r="67" spans="1:10" x14ac:dyDescent="0.2">
      <c r="A67" s="2" t="s">
        <v>10</v>
      </c>
      <c r="B67" s="3" t="str">
        <f t="shared" si="4"/>
        <v>FI AM2 VAE 720mg TUU FI-AM2-2500020</v>
      </c>
      <c r="C67" s="3" t="str">
        <f>HYPERLINK("https://otsuka-europe-crm.veevavault.com/ui/#object/sent_email__v/VBL00000000P027", "SE-001391132")</f>
        <v>SE-001391132</v>
      </c>
      <c r="D67" s="4" t="s">
        <v>11</v>
      </c>
      <c r="E67" s="5">
        <v>0</v>
      </c>
      <c r="F67" s="5">
        <v>0</v>
      </c>
      <c r="G67" s="5">
        <v>0</v>
      </c>
      <c r="H67" s="4" t="s">
        <v>11</v>
      </c>
      <c r="I67" s="5">
        <v>0</v>
      </c>
      <c r="J67" s="4">
        <v>45980.273101851853</v>
      </c>
    </row>
    <row r="68" spans="1:10" x14ac:dyDescent="0.2">
      <c r="A68" s="2" t="s">
        <v>10</v>
      </c>
      <c r="B68" s="3" t="str">
        <f t="shared" si="4"/>
        <v>FI AM2 VAE 720mg TUU FI-AM2-2500020</v>
      </c>
      <c r="C68" s="3" t="str">
        <f>HYPERLINK("https://otsuka-europe-crm.veevavault.com/ui/#object/sent_email__v/VBL00000000Q007", "SE-001391133")</f>
        <v>SE-001391133</v>
      </c>
      <c r="D68" s="4" t="s">
        <v>11</v>
      </c>
      <c r="E68" s="5">
        <v>0</v>
      </c>
      <c r="F68" s="5">
        <v>0</v>
      </c>
      <c r="G68" s="5">
        <v>0</v>
      </c>
      <c r="H68" s="4" t="s">
        <v>11</v>
      </c>
      <c r="I68" s="5">
        <v>0</v>
      </c>
      <c r="J68" s="4">
        <v>45980.273414351854</v>
      </c>
    </row>
    <row r="69" spans="1:10" x14ac:dyDescent="0.2">
      <c r="A69" s="2" t="s">
        <v>10</v>
      </c>
      <c r="B69" s="3" t="str">
        <f t="shared" ref="B69:B87" si="5">HYPERLINK("https://otsuka-europe-crm.veevavault.com/ui/#object/approved_document__v/V5OZ025E82UGNMP", "FI AM2 VAE 720mg TUU FI-AM2-2500020")</f>
        <v>FI AM2 VAE 720mg TUU FI-AM2-2500020</v>
      </c>
      <c r="C69" s="3" t="str">
        <f>HYPERLINK("https://otsuka-europe-crm.veevavault.com/ui/#object/sent_email__v/VBL00000000P028", "SE-001391134")</f>
        <v>SE-001391134</v>
      </c>
      <c r="D69" s="4" t="s">
        <v>11</v>
      </c>
      <c r="E69" s="5">
        <v>0</v>
      </c>
      <c r="F69" s="5">
        <v>0</v>
      </c>
      <c r="G69" s="5">
        <v>0</v>
      </c>
      <c r="H69" s="4" t="s">
        <v>11</v>
      </c>
      <c r="I69" s="5">
        <v>0</v>
      </c>
      <c r="J69" s="4">
        <v>45980.273761574077</v>
      </c>
    </row>
    <row r="70" spans="1:10" x14ac:dyDescent="0.2">
      <c r="A70" s="2" t="s">
        <v>10</v>
      </c>
      <c r="B70" s="3" t="str">
        <f t="shared" si="5"/>
        <v>FI AM2 VAE 720mg TUU FI-AM2-2500020</v>
      </c>
      <c r="C70" s="3" t="str">
        <f>HYPERLINK("https://otsuka-europe-crm.veevavault.com/ui/#object/sent_email__v/VBL00000000P029", "SE-001391135")</f>
        <v>SE-001391135</v>
      </c>
      <c r="D70" s="4" t="s">
        <v>11</v>
      </c>
      <c r="E70" s="5">
        <v>0</v>
      </c>
      <c r="F70" s="5">
        <v>0</v>
      </c>
      <c r="G70" s="5">
        <v>0</v>
      </c>
      <c r="H70" s="4" t="s">
        <v>11</v>
      </c>
      <c r="I70" s="5">
        <v>0</v>
      </c>
      <c r="J70" s="4">
        <v>45980.274027777778</v>
      </c>
    </row>
    <row r="71" spans="1:10" x14ac:dyDescent="0.2">
      <c r="A71" s="2" t="s">
        <v>10</v>
      </c>
      <c r="B71" s="3" t="str">
        <f t="shared" si="5"/>
        <v>FI AM2 VAE 720mg TUU FI-AM2-2500020</v>
      </c>
      <c r="C71" s="3" t="str">
        <f>HYPERLINK("https://otsuka-europe-crm.veevavault.com/ui/#object/sent_email__v/VBL00000000P030", "SE-001391136")</f>
        <v>SE-001391136</v>
      </c>
      <c r="D71" s="4" t="s">
        <v>11</v>
      </c>
      <c r="E71" s="5">
        <v>0</v>
      </c>
      <c r="F71" s="5">
        <v>0</v>
      </c>
      <c r="G71" s="5">
        <v>0</v>
      </c>
      <c r="H71" s="4" t="s">
        <v>11</v>
      </c>
      <c r="I71" s="5">
        <v>0</v>
      </c>
      <c r="J71" s="4">
        <v>45980.274305555555</v>
      </c>
    </row>
    <row r="72" spans="1:10" x14ac:dyDescent="0.2">
      <c r="A72" s="2" t="s">
        <v>10</v>
      </c>
      <c r="B72" s="3" t="str">
        <f t="shared" si="5"/>
        <v>FI AM2 VAE 720mg TUU FI-AM2-2500020</v>
      </c>
      <c r="C72" s="3" t="str">
        <f>HYPERLINK("https://otsuka-europe-crm.veevavault.com/ui/#object/sent_email__v/VBL00000000P031", "SE-001391137")</f>
        <v>SE-001391137</v>
      </c>
      <c r="D72" s="4" t="s">
        <v>11</v>
      </c>
      <c r="E72" s="5">
        <v>0</v>
      </c>
      <c r="F72" s="5">
        <v>0</v>
      </c>
      <c r="G72" s="5">
        <v>0</v>
      </c>
      <c r="H72" s="4" t="s">
        <v>11</v>
      </c>
      <c r="I72" s="5">
        <v>0</v>
      </c>
      <c r="J72" s="4">
        <v>45980.274467592593</v>
      </c>
    </row>
    <row r="73" spans="1:10" x14ac:dyDescent="0.2">
      <c r="A73" s="2" t="s">
        <v>10</v>
      </c>
      <c r="B73" s="3" t="str">
        <f t="shared" si="5"/>
        <v>FI AM2 VAE 720mg TUU FI-AM2-2500020</v>
      </c>
      <c r="C73" s="3" t="str">
        <f>HYPERLINK("https://otsuka-europe-crm.veevavault.com/ui/#object/sent_email__v/VBL00000000P032", "SE-001391138")</f>
        <v>SE-001391138</v>
      </c>
      <c r="D73" s="4" t="s">
        <v>11</v>
      </c>
      <c r="E73" s="5">
        <v>0</v>
      </c>
      <c r="F73" s="5">
        <v>0</v>
      </c>
      <c r="G73" s="5">
        <v>0</v>
      </c>
      <c r="H73" s="4" t="s">
        <v>11</v>
      </c>
      <c r="I73" s="5">
        <v>0</v>
      </c>
      <c r="J73" s="4">
        <v>45980.274780092594</v>
      </c>
    </row>
    <row r="74" spans="1:10" x14ac:dyDescent="0.2">
      <c r="A74" s="2" t="s">
        <v>10</v>
      </c>
      <c r="B74" s="3" t="str">
        <f t="shared" si="5"/>
        <v>FI AM2 VAE 720mg TUU FI-AM2-2500020</v>
      </c>
      <c r="C74" s="3" t="str">
        <f>HYPERLINK("https://otsuka-europe-crm.veevavault.com/ui/#object/sent_email__v/VBL00000000P033", "SE-001391139")</f>
        <v>SE-001391139</v>
      </c>
      <c r="D74" s="4" t="s">
        <v>11</v>
      </c>
      <c r="E74" s="5">
        <v>0</v>
      </c>
      <c r="F74" s="5">
        <v>0</v>
      </c>
      <c r="G74" s="5">
        <v>0</v>
      </c>
      <c r="H74" s="4" t="s">
        <v>11</v>
      </c>
      <c r="I74" s="5">
        <v>0</v>
      </c>
      <c r="J74" s="4">
        <v>45980.275046296294</v>
      </c>
    </row>
    <row r="75" spans="1:10" x14ac:dyDescent="0.2">
      <c r="A75" s="2" t="s">
        <v>10</v>
      </c>
      <c r="B75" s="3" t="str">
        <f t="shared" si="5"/>
        <v>FI AM2 VAE 720mg TUU FI-AM2-2500020</v>
      </c>
      <c r="C75" s="3" t="str">
        <f>HYPERLINK("https://otsuka-europe-crm.veevavault.com/ui/#object/sent_email__v/VBL00000000P034", "SE-001391140")</f>
        <v>SE-001391140</v>
      </c>
      <c r="D75" s="4" t="s">
        <v>11</v>
      </c>
      <c r="E75" s="5">
        <v>0</v>
      </c>
      <c r="F75" s="5">
        <v>0</v>
      </c>
      <c r="G75" s="5">
        <v>0</v>
      </c>
      <c r="H75" s="4" t="s">
        <v>11</v>
      </c>
      <c r="I75" s="5">
        <v>0</v>
      </c>
      <c r="J75" s="4">
        <v>45980.275324074071</v>
      </c>
    </row>
    <row r="76" spans="1:10" x14ac:dyDescent="0.2">
      <c r="A76" s="2" t="s">
        <v>10</v>
      </c>
      <c r="B76" s="3" t="str">
        <f t="shared" si="5"/>
        <v>FI AM2 VAE 720mg TUU FI-AM2-2500020</v>
      </c>
      <c r="C76" s="3" t="str">
        <f>HYPERLINK("https://otsuka-europe-crm.veevavault.com/ui/#object/sent_email__v/VBL00000000Q008", "SE-001391141")</f>
        <v>SE-001391141</v>
      </c>
      <c r="D76" s="4" t="s">
        <v>11</v>
      </c>
      <c r="E76" s="5">
        <v>0</v>
      </c>
      <c r="F76" s="5">
        <v>0</v>
      </c>
      <c r="G76" s="5">
        <v>0</v>
      </c>
      <c r="H76" s="4" t="s">
        <v>11</v>
      </c>
      <c r="I76" s="5">
        <v>0</v>
      </c>
      <c r="J76" s="4">
        <v>45980.275578703702</v>
      </c>
    </row>
    <row r="77" spans="1:10" x14ac:dyDescent="0.2">
      <c r="A77" s="2" t="s">
        <v>10</v>
      </c>
      <c r="B77" s="3" t="str">
        <f t="shared" si="5"/>
        <v>FI AM2 VAE 720mg TUU FI-AM2-2500020</v>
      </c>
      <c r="C77" s="3" t="str">
        <f>HYPERLINK("https://otsuka-europe-crm.veevavault.com/ui/#object/sent_email__v/VBL00000000P035", "SE-001391142")</f>
        <v>SE-001391142</v>
      </c>
      <c r="D77" s="4" t="s">
        <v>11</v>
      </c>
      <c r="E77" s="5">
        <v>0</v>
      </c>
      <c r="F77" s="5">
        <v>0</v>
      </c>
      <c r="G77" s="5">
        <v>0</v>
      </c>
      <c r="H77" s="4" t="s">
        <v>11</v>
      </c>
      <c r="I77" s="5">
        <v>0</v>
      </c>
      <c r="J77" s="4">
        <v>45980.275891203702</v>
      </c>
    </row>
    <row r="78" spans="1:10" x14ac:dyDescent="0.2">
      <c r="A78" s="2" t="s">
        <v>10</v>
      </c>
      <c r="B78" s="3" t="str">
        <f t="shared" si="5"/>
        <v>FI AM2 VAE 720mg TUU FI-AM2-2500020</v>
      </c>
      <c r="C78" s="3" t="str">
        <f>HYPERLINK("https://otsuka-europe-crm.veevavault.com/ui/#object/sent_email__v/VBL00000000P036", "SE-001391143")</f>
        <v>SE-001391143</v>
      </c>
      <c r="D78" s="4" t="s">
        <v>11</v>
      </c>
      <c r="E78" s="5">
        <v>0</v>
      </c>
      <c r="F78" s="5">
        <v>0</v>
      </c>
      <c r="G78" s="5">
        <v>0</v>
      </c>
      <c r="H78" s="4" t="s">
        <v>11</v>
      </c>
      <c r="I78" s="5">
        <v>0</v>
      </c>
      <c r="J78" s="4">
        <v>45980.276180555556</v>
      </c>
    </row>
    <row r="79" spans="1:10" x14ac:dyDescent="0.2">
      <c r="A79" s="2" t="s">
        <v>10</v>
      </c>
      <c r="B79" s="3" t="str">
        <f t="shared" si="5"/>
        <v>FI AM2 VAE 720mg TUU FI-AM2-2500020</v>
      </c>
      <c r="C79" s="3" t="str">
        <f>HYPERLINK("https://otsuka-europe-crm.veevavault.com/ui/#object/sent_email__v/VBL00000000Q009", "SE-001391144")</f>
        <v>SE-001391144</v>
      </c>
      <c r="D79" s="4" t="s">
        <v>11</v>
      </c>
      <c r="E79" s="5">
        <v>0</v>
      </c>
      <c r="F79" s="5">
        <v>0</v>
      </c>
      <c r="G79" s="5">
        <v>0</v>
      </c>
      <c r="H79" s="4" t="s">
        <v>11</v>
      </c>
      <c r="I79" s="5">
        <v>0</v>
      </c>
      <c r="J79" s="4">
        <v>45980.276458333334</v>
      </c>
    </row>
    <row r="80" spans="1:10" x14ac:dyDescent="0.2">
      <c r="A80" s="2" t="s">
        <v>10</v>
      </c>
      <c r="B80" s="3" t="str">
        <f t="shared" si="5"/>
        <v>FI AM2 VAE 720mg TUU FI-AM2-2500020</v>
      </c>
      <c r="C80" s="3" t="str">
        <f>HYPERLINK("https://otsuka-europe-crm.veevavault.com/ui/#object/sent_email__v/VBL00000000P037", "SE-001391145")</f>
        <v>SE-001391145</v>
      </c>
      <c r="D80" s="4">
        <v>46076.356921296298</v>
      </c>
      <c r="E80" s="5">
        <v>1</v>
      </c>
      <c r="F80" s="5">
        <v>51</v>
      </c>
      <c r="G80" s="5">
        <v>0</v>
      </c>
      <c r="H80" s="4" t="s">
        <v>11</v>
      </c>
      <c r="I80" s="5">
        <v>0</v>
      </c>
      <c r="J80" s="4">
        <v>45980.276805555557</v>
      </c>
    </row>
    <row r="81" spans="1:10" x14ac:dyDescent="0.2">
      <c r="A81" s="2" t="s">
        <v>10</v>
      </c>
      <c r="B81" s="3" t="str">
        <f t="shared" si="5"/>
        <v>FI AM2 VAE 720mg TUU FI-AM2-2500020</v>
      </c>
      <c r="C81" s="3" t="str">
        <f>HYPERLINK("https://otsuka-europe-crm.veevavault.com/ui/#object/sent_email__v/VBL00000000P038", "SE-001391146")</f>
        <v>SE-001391146</v>
      </c>
      <c r="D81" s="4" t="s">
        <v>11</v>
      </c>
      <c r="E81" s="5">
        <v>0</v>
      </c>
      <c r="F81" s="5">
        <v>0</v>
      </c>
      <c r="G81" s="5">
        <v>0</v>
      </c>
      <c r="H81" s="4" t="s">
        <v>11</v>
      </c>
      <c r="I81" s="5">
        <v>0</v>
      </c>
      <c r="J81" s="4">
        <v>45980.277129629627</v>
      </c>
    </row>
    <row r="82" spans="1:10" x14ac:dyDescent="0.2">
      <c r="A82" s="2" t="s">
        <v>10</v>
      </c>
      <c r="B82" s="3" t="str">
        <f t="shared" si="5"/>
        <v>FI AM2 VAE 720mg TUU FI-AM2-2500020</v>
      </c>
      <c r="C82" s="3" t="str">
        <f>HYPERLINK("https://otsuka-europe-crm.veevavault.com/ui/#object/sent_email__v/VBL00000000P039", "SE-001391147")</f>
        <v>SE-001391147</v>
      </c>
      <c r="D82" s="4" t="s">
        <v>11</v>
      </c>
      <c r="E82" s="5">
        <v>0</v>
      </c>
      <c r="F82" s="5">
        <v>0</v>
      </c>
      <c r="G82" s="5">
        <v>0</v>
      </c>
      <c r="H82" s="4" t="s">
        <v>11</v>
      </c>
      <c r="I82" s="5">
        <v>0</v>
      </c>
      <c r="J82" s="4">
        <v>45980.277569444443</v>
      </c>
    </row>
    <row r="83" spans="1:10" x14ac:dyDescent="0.2">
      <c r="A83" s="2" t="s">
        <v>10</v>
      </c>
      <c r="B83" s="3" t="str">
        <f t="shared" si="5"/>
        <v>FI AM2 VAE 720mg TUU FI-AM2-2500020</v>
      </c>
      <c r="C83" s="3" t="str">
        <f>HYPERLINK("https://otsuka-europe-crm.veevavault.com/ui/#object/sent_email__v/VBL00000000P040", "SE-001391148")</f>
        <v>SE-001391148</v>
      </c>
      <c r="D83" s="4" t="s">
        <v>11</v>
      </c>
      <c r="E83" s="5">
        <v>0</v>
      </c>
      <c r="F83" s="5">
        <v>0</v>
      </c>
      <c r="G83" s="5">
        <v>0</v>
      </c>
      <c r="H83" s="4" t="s">
        <v>11</v>
      </c>
      <c r="I83" s="5">
        <v>0</v>
      </c>
      <c r="J83" s="4">
        <v>45980.277962962966</v>
      </c>
    </row>
    <row r="84" spans="1:10" x14ac:dyDescent="0.2">
      <c r="A84" s="2" t="s">
        <v>10</v>
      </c>
      <c r="B84" s="3" t="str">
        <f t="shared" si="5"/>
        <v>FI AM2 VAE 720mg TUU FI-AM2-2500020</v>
      </c>
      <c r="C84" s="3" t="str">
        <f>HYPERLINK("https://otsuka-europe-crm.veevavault.com/ui/#object/sent_email__v/VBL00000000P041", "SE-001391149")</f>
        <v>SE-001391149</v>
      </c>
      <c r="D84" s="4" t="s">
        <v>11</v>
      </c>
      <c r="E84" s="5">
        <v>0</v>
      </c>
      <c r="F84" s="5">
        <v>0</v>
      </c>
      <c r="G84" s="5">
        <v>0</v>
      </c>
      <c r="H84" s="4" t="s">
        <v>11</v>
      </c>
      <c r="I84" s="5">
        <v>0</v>
      </c>
      <c r="J84" s="4">
        <v>45980.278229166666</v>
      </c>
    </row>
    <row r="85" spans="1:10" x14ac:dyDescent="0.2">
      <c r="A85" s="2" t="s">
        <v>10</v>
      </c>
      <c r="B85" s="3" t="str">
        <f t="shared" si="5"/>
        <v>FI AM2 VAE 720mg TUU FI-AM2-2500020</v>
      </c>
      <c r="C85" s="3" t="str">
        <f>HYPERLINK("https://otsuka-europe-crm.veevavault.com/ui/#object/sent_email__v/VBL00000000Q010", "SE-001391150")</f>
        <v>SE-001391150</v>
      </c>
      <c r="D85" s="4" t="s">
        <v>11</v>
      </c>
      <c r="E85" s="5">
        <v>0</v>
      </c>
      <c r="F85" s="5">
        <v>0</v>
      </c>
      <c r="G85" s="5">
        <v>0</v>
      </c>
      <c r="H85" s="4" t="s">
        <v>11</v>
      </c>
      <c r="I85" s="5">
        <v>0</v>
      </c>
      <c r="J85" s="4">
        <v>45980.278553240743</v>
      </c>
    </row>
    <row r="86" spans="1:10" x14ac:dyDescent="0.2">
      <c r="A86" s="2" t="s">
        <v>10</v>
      </c>
      <c r="B86" s="3" t="str">
        <f t="shared" si="5"/>
        <v>FI AM2 VAE 720mg TUU FI-AM2-2500020</v>
      </c>
      <c r="C86" s="3" t="str">
        <f>HYPERLINK("https://otsuka-europe-crm.veevavault.com/ui/#object/sent_email__v/VBL00000000Q011", "SE-001391151")</f>
        <v>SE-001391151</v>
      </c>
      <c r="D86" s="4">
        <v>45990.18377314815</v>
      </c>
      <c r="E86" s="5">
        <v>1</v>
      </c>
      <c r="F86" s="5">
        <v>18</v>
      </c>
      <c r="G86" s="5">
        <v>0</v>
      </c>
      <c r="H86" s="4" t="s">
        <v>11</v>
      </c>
      <c r="I86" s="5">
        <v>0</v>
      </c>
      <c r="J86" s="4">
        <v>45980.27884259259</v>
      </c>
    </row>
    <row r="87" spans="1:10" x14ac:dyDescent="0.2">
      <c r="A87" s="2" t="s">
        <v>10</v>
      </c>
      <c r="B87" s="3" t="str">
        <f t="shared" si="5"/>
        <v>FI AM2 VAE 720mg TUU FI-AM2-2500020</v>
      </c>
      <c r="C87" s="3" t="str">
        <f>HYPERLINK("https://otsuka-europe-crm.veevavault.com/ui/#object/sent_email__v/VBL00000000P042", "SE-001391152")</f>
        <v>SE-001391152</v>
      </c>
      <c r="D87" s="4">
        <v>45980.582951388889</v>
      </c>
      <c r="E87" s="5">
        <v>1</v>
      </c>
      <c r="F87" s="5">
        <v>1</v>
      </c>
      <c r="G87" s="5">
        <v>0</v>
      </c>
      <c r="H87" s="4" t="s">
        <v>11</v>
      </c>
      <c r="I87" s="5">
        <v>0</v>
      </c>
      <c r="J87" s="4">
        <v>45980.279178240744</v>
      </c>
    </row>
    <row r="88" spans="1:10" x14ac:dyDescent="0.2">
      <c r="A88" s="2" t="s">
        <v>10</v>
      </c>
      <c r="B88" s="3" t="str">
        <f>HYPERLINK("https://otsuka-europe-crm.veevavault.com/ui/#object/approved_document__v/V5O00000000B010", "Finland - Privacy Notice Email - June 2025")</f>
        <v>Finland - Privacy Notice Email - June 2025</v>
      </c>
      <c r="C88" s="3" t="str">
        <f>HYPERLINK("https://otsuka-europe-crm.veevavault.com/ui/#object/sent_email__v/VBL00000001C305", "SE-001403569")</f>
        <v>SE-001403569</v>
      </c>
      <c r="D88" s="4">
        <v>46062.661157407405</v>
      </c>
      <c r="E88" s="5">
        <v>1</v>
      </c>
      <c r="F88" s="5">
        <v>2</v>
      </c>
      <c r="G88" s="5">
        <v>0</v>
      </c>
      <c r="H88" s="4" t="s">
        <v>11</v>
      </c>
      <c r="I88" s="5">
        <v>0</v>
      </c>
      <c r="J88" s="4">
        <v>46062.643912037034</v>
      </c>
    </row>
    <row r="89" spans="1:10" x14ac:dyDescent="0.2">
      <c r="A89" s="2" t="s">
        <v>10</v>
      </c>
      <c r="B89" s="3" t="str">
        <f t="shared" ref="B89:B152" si="6">HYPERLINK("https://otsuka-europe-crm.veevavault.com/ui/#object/approved_document__v/V5OZ025E82THH71", "NORDICS HCP Survey Email - Finland June 2025")</f>
        <v>NORDICS HCP Survey Email - Finland June 2025</v>
      </c>
      <c r="C89" s="3" t="str">
        <f>HYPERLINK("https://otsuka-europe-crm.veevavault.com/ui/#object/sent_email__v/VBLZ025E82GLOIZ", "SE-000258232")</f>
        <v>SE-000258232</v>
      </c>
      <c r="D89" s="4">
        <v>45915.669479166667</v>
      </c>
      <c r="E89" s="5">
        <v>1</v>
      </c>
      <c r="F89" s="5">
        <v>2</v>
      </c>
      <c r="G89" s="5">
        <v>0</v>
      </c>
      <c r="H89" s="4" t="s">
        <v>11</v>
      </c>
      <c r="I89" s="5">
        <v>0</v>
      </c>
      <c r="J89" s="4">
        <v>45915.378761574073</v>
      </c>
    </row>
    <row r="90" spans="1:10" x14ac:dyDescent="0.2">
      <c r="A90" s="2" t="s">
        <v>10</v>
      </c>
      <c r="B90" s="3" t="str">
        <f t="shared" si="6"/>
        <v>NORDICS HCP Survey Email - Finland June 2025</v>
      </c>
      <c r="C90" s="3" t="str">
        <f>HYPERLINK("https://otsuka-europe-crm.veevavault.com/ui/#object/sent_email__v/VBLZ025E82GLOJ0", "SE-000258233")</f>
        <v>SE-000258233</v>
      </c>
      <c r="D90" s="4" t="s">
        <v>11</v>
      </c>
      <c r="E90" s="5">
        <v>0</v>
      </c>
      <c r="F90" s="5">
        <v>0</v>
      </c>
      <c r="G90" s="5">
        <v>0</v>
      </c>
      <c r="H90" s="4" t="s">
        <v>11</v>
      </c>
      <c r="I90" s="5">
        <v>0</v>
      </c>
      <c r="J90" s="4">
        <v>45915.379895833335</v>
      </c>
    </row>
    <row r="91" spans="1:10" x14ac:dyDescent="0.2">
      <c r="A91" s="2" t="s">
        <v>10</v>
      </c>
      <c r="B91" s="3" t="str">
        <f t="shared" si="6"/>
        <v>NORDICS HCP Survey Email - Finland June 2025</v>
      </c>
      <c r="C91" s="3" t="str">
        <f>HYPERLINK("https://otsuka-europe-crm.veevavault.com/ui/#object/sent_email__v/VBLZ025E82GLOJ1", "SE-000258234")</f>
        <v>SE-000258234</v>
      </c>
      <c r="D91" s="4" t="s">
        <v>11</v>
      </c>
      <c r="E91" s="5">
        <v>0</v>
      </c>
      <c r="F91" s="5">
        <v>0</v>
      </c>
      <c r="G91" s="5">
        <v>0</v>
      </c>
      <c r="H91" s="4" t="s">
        <v>11</v>
      </c>
      <c r="I91" s="5">
        <v>0</v>
      </c>
      <c r="J91" s="4">
        <v>45915.377442129633</v>
      </c>
    </row>
    <row r="92" spans="1:10" x14ac:dyDescent="0.2">
      <c r="A92" s="2" t="s">
        <v>10</v>
      </c>
      <c r="B92" s="3" t="str">
        <f t="shared" si="6"/>
        <v>NORDICS HCP Survey Email - Finland June 2025</v>
      </c>
      <c r="C92" s="3" t="str">
        <f>HYPERLINK("https://otsuka-europe-crm.veevavault.com/ui/#object/sent_email__v/VBLZ025E82GLOJ2", "SE-000258235")</f>
        <v>SE-000258235</v>
      </c>
      <c r="D92" s="4" t="s">
        <v>11</v>
      </c>
      <c r="E92" s="5">
        <v>0</v>
      </c>
      <c r="F92" s="5">
        <v>0</v>
      </c>
      <c r="G92" s="5">
        <v>0</v>
      </c>
      <c r="H92" s="4" t="s">
        <v>11</v>
      </c>
      <c r="I92" s="5">
        <v>0</v>
      </c>
      <c r="J92" s="4">
        <v>45915.378148148149</v>
      </c>
    </row>
    <row r="93" spans="1:10" x14ac:dyDescent="0.2">
      <c r="A93" s="2" t="s">
        <v>10</v>
      </c>
      <c r="B93" s="3" t="str">
        <f t="shared" si="6"/>
        <v>NORDICS HCP Survey Email - Finland June 2025</v>
      </c>
      <c r="C93" s="3" t="str">
        <f>HYPERLINK("https://otsuka-europe-crm.veevavault.com/ui/#object/sent_email__v/VBLZ025E82GLOJ3", "SE-000258236")</f>
        <v>SE-000258236</v>
      </c>
      <c r="D93" s="4">
        <v>45915.392280092594</v>
      </c>
      <c r="E93" s="5">
        <v>1</v>
      </c>
      <c r="F93" s="5">
        <v>1</v>
      </c>
      <c r="G93" s="5">
        <v>0</v>
      </c>
      <c r="H93" s="4" t="s">
        <v>11</v>
      </c>
      <c r="I93" s="5">
        <v>0</v>
      </c>
      <c r="J93" s="4">
        <v>45915.378298611111</v>
      </c>
    </row>
    <row r="94" spans="1:10" x14ac:dyDescent="0.2">
      <c r="A94" s="2" t="s">
        <v>10</v>
      </c>
      <c r="B94" s="3" t="str">
        <f t="shared" si="6"/>
        <v>NORDICS HCP Survey Email - Finland June 2025</v>
      </c>
      <c r="C94" s="3" t="str">
        <f>HYPERLINK("https://otsuka-europe-crm.veevavault.com/ui/#object/sent_email__v/VBLZ025E82GLOJ4", "SE-000258237")</f>
        <v>SE-000258237</v>
      </c>
      <c r="D94" s="4" t="s">
        <v>11</v>
      </c>
      <c r="E94" s="5">
        <v>0</v>
      </c>
      <c r="F94" s="5">
        <v>0</v>
      </c>
      <c r="G94" s="5">
        <v>0</v>
      </c>
      <c r="H94" s="4" t="s">
        <v>11</v>
      </c>
      <c r="I94" s="5">
        <v>0</v>
      </c>
      <c r="J94" s="4">
        <v>45915.378981481481</v>
      </c>
    </row>
    <row r="95" spans="1:10" x14ac:dyDescent="0.2">
      <c r="A95" s="2" t="s">
        <v>10</v>
      </c>
      <c r="B95" s="3" t="str">
        <f t="shared" si="6"/>
        <v>NORDICS HCP Survey Email - Finland June 2025</v>
      </c>
      <c r="C95" s="3" t="str">
        <f>HYPERLINK("https://otsuka-europe-crm.veevavault.com/ui/#object/sent_email__v/VBLZ025E82GLOJ5", "SE-000258238")</f>
        <v>SE-000258238</v>
      </c>
      <c r="D95" s="4">
        <v>45915.606192129628</v>
      </c>
      <c r="E95" s="5">
        <v>1</v>
      </c>
      <c r="F95" s="5">
        <v>1</v>
      </c>
      <c r="G95" s="5">
        <v>1</v>
      </c>
      <c r="H95" s="4">
        <v>45915.60633101852</v>
      </c>
      <c r="I95" s="5">
        <v>2</v>
      </c>
      <c r="J95" s="4">
        <v>45915.37909722222</v>
      </c>
    </row>
    <row r="96" spans="1:10" x14ac:dyDescent="0.2">
      <c r="A96" s="2" t="s">
        <v>10</v>
      </c>
      <c r="B96" s="3" t="str">
        <f t="shared" si="6"/>
        <v>NORDICS HCP Survey Email - Finland June 2025</v>
      </c>
      <c r="C96" s="3" t="str">
        <f>HYPERLINK("https://otsuka-europe-crm.veevavault.com/ui/#object/sent_email__v/VBLZ025E82GLOJ6", "SE-000258239")</f>
        <v>SE-000258239</v>
      </c>
      <c r="D96" s="4">
        <v>45962.42633101852</v>
      </c>
      <c r="E96" s="5">
        <v>1</v>
      </c>
      <c r="F96" s="5">
        <v>7</v>
      </c>
      <c r="G96" s="5">
        <v>0</v>
      </c>
      <c r="H96" s="4" t="s">
        <v>11</v>
      </c>
      <c r="I96" s="5">
        <v>0</v>
      </c>
      <c r="J96" s="4">
        <v>45915.377662037034</v>
      </c>
    </row>
    <row r="97" spans="1:10" x14ac:dyDescent="0.2">
      <c r="A97" s="2" t="s">
        <v>10</v>
      </c>
      <c r="B97" s="3" t="str">
        <f t="shared" si="6"/>
        <v>NORDICS HCP Survey Email - Finland June 2025</v>
      </c>
      <c r="C97" s="3" t="str">
        <f>HYPERLINK("https://otsuka-europe-crm.veevavault.com/ui/#object/sent_email__v/VBLZ025E82GLOJ7", "SE-000258240")</f>
        <v>SE-000258240</v>
      </c>
      <c r="D97" s="4" t="s">
        <v>11</v>
      </c>
      <c r="E97" s="5">
        <v>0</v>
      </c>
      <c r="F97" s="5">
        <v>0</v>
      </c>
      <c r="G97" s="5">
        <v>0</v>
      </c>
      <c r="H97" s="4" t="s">
        <v>11</v>
      </c>
      <c r="I97" s="5">
        <v>0</v>
      </c>
      <c r="J97" s="4">
        <v>45915.377696759257</v>
      </c>
    </row>
    <row r="98" spans="1:10" x14ac:dyDescent="0.2">
      <c r="A98" s="2" t="s">
        <v>10</v>
      </c>
      <c r="B98" s="3" t="str">
        <f t="shared" si="6"/>
        <v>NORDICS HCP Survey Email - Finland June 2025</v>
      </c>
      <c r="C98" s="3" t="str">
        <f>HYPERLINK("https://otsuka-europe-crm.veevavault.com/ui/#object/sent_email__v/VBLZ025E82GLOJ8", "SE-000258241")</f>
        <v>SE-000258241</v>
      </c>
      <c r="D98" s="4" t="s">
        <v>11</v>
      </c>
      <c r="E98" s="5">
        <v>0</v>
      </c>
      <c r="F98" s="5">
        <v>0</v>
      </c>
      <c r="G98" s="5">
        <v>0</v>
      </c>
      <c r="H98" s="4" t="s">
        <v>11</v>
      </c>
      <c r="I98" s="5">
        <v>0</v>
      </c>
      <c r="J98" s="4">
        <v>45915.378379629627</v>
      </c>
    </row>
    <row r="99" spans="1:10" x14ac:dyDescent="0.2">
      <c r="A99" s="2" t="s">
        <v>10</v>
      </c>
      <c r="B99" s="3" t="str">
        <f t="shared" si="6"/>
        <v>NORDICS HCP Survey Email - Finland June 2025</v>
      </c>
      <c r="C99" s="3" t="str">
        <f>HYPERLINK("https://otsuka-europe-crm.veevavault.com/ui/#object/sent_email__v/VBLZ025E82GLOJ9", "SE-000258242")</f>
        <v>SE-000258242</v>
      </c>
      <c r="D99" s="4" t="s">
        <v>11</v>
      </c>
      <c r="E99" s="5">
        <v>0</v>
      </c>
      <c r="F99" s="5">
        <v>0</v>
      </c>
      <c r="G99" s="5">
        <v>0</v>
      </c>
      <c r="H99" s="4" t="s">
        <v>11</v>
      </c>
      <c r="I99" s="5">
        <v>0</v>
      </c>
      <c r="J99" s="4">
        <v>45915.378958333335</v>
      </c>
    </row>
    <row r="100" spans="1:10" x14ac:dyDescent="0.2">
      <c r="A100" s="2" t="s">
        <v>10</v>
      </c>
      <c r="B100" s="3" t="str">
        <f t="shared" si="6"/>
        <v>NORDICS HCP Survey Email - Finland June 2025</v>
      </c>
      <c r="C100" s="3" t="str">
        <f>HYPERLINK("https://otsuka-europe-crm.veevavault.com/ui/#object/sent_email__v/VBLZ025E82GLOJA", "SE-000258243")</f>
        <v>SE-000258243</v>
      </c>
      <c r="D100" s="4">
        <v>46078.518078703702</v>
      </c>
      <c r="E100" s="5">
        <v>1</v>
      </c>
      <c r="F100" s="5">
        <v>20</v>
      </c>
      <c r="G100" s="5">
        <v>0</v>
      </c>
      <c r="H100" s="4" t="s">
        <v>11</v>
      </c>
      <c r="I100" s="5">
        <v>0</v>
      </c>
      <c r="J100" s="4">
        <v>45915.379050925927</v>
      </c>
    </row>
    <row r="101" spans="1:10" x14ac:dyDescent="0.2">
      <c r="A101" s="2" t="s">
        <v>10</v>
      </c>
      <c r="B101" s="3" t="str">
        <f t="shared" si="6"/>
        <v>NORDICS HCP Survey Email - Finland June 2025</v>
      </c>
      <c r="C101" s="3" t="str">
        <f>HYPERLINK("https://otsuka-europe-crm.veevavault.com/ui/#object/sent_email__v/VBLZ025E82GLOJB", "SE-000258244")</f>
        <v>SE-000258244</v>
      </c>
      <c r="D101" s="4" t="s">
        <v>11</v>
      </c>
      <c r="E101" s="5">
        <v>0</v>
      </c>
      <c r="F101" s="5">
        <v>0</v>
      </c>
      <c r="G101" s="5">
        <v>0</v>
      </c>
      <c r="H101" s="4" t="s">
        <v>11</v>
      </c>
      <c r="I101" s="5">
        <v>0</v>
      </c>
      <c r="J101" s="4">
        <v>45915.377615740741</v>
      </c>
    </row>
    <row r="102" spans="1:10" x14ac:dyDescent="0.2">
      <c r="A102" s="2" t="s">
        <v>10</v>
      </c>
      <c r="B102" s="3" t="str">
        <f t="shared" si="6"/>
        <v>NORDICS HCP Survey Email - Finland June 2025</v>
      </c>
      <c r="C102" s="3" t="str">
        <f>HYPERLINK("https://otsuka-europe-crm.veevavault.com/ui/#object/sent_email__v/VBLZ025E82GLOJC", "SE-000258245")</f>
        <v>SE-000258245</v>
      </c>
      <c r="D102" s="4" t="s">
        <v>11</v>
      </c>
      <c r="E102" s="5">
        <v>0</v>
      </c>
      <c r="F102" s="5">
        <v>0</v>
      </c>
      <c r="G102" s="5">
        <v>0</v>
      </c>
      <c r="H102" s="4" t="s">
        <v>11</v>
      </c>
      <c r="I102" s="5">
        <v>0</v>
      </c>
      <c r="J102" s="4">
        <v>45915.377789351849</v>
      </c>
    </row>
    <row r="103" spans="1:10" x14ac:dyDescent="0.2">
      <c r="A103" s="2" t="s">
        <v>10</v>
      </c>
      <c r="B103" s="3" t="str">
        <f t="shared" si="6"/>
        <v>NORDICS HCP Survey Email - Finland June 2025</v>
      </c>
      <c r="C103" s="3" t="str">
        <f>HYPERLINK("https://otsuka-europe-crm.veevavault.com/ui/#object/sent_email__v/VBLZ025E82GLOJD", "SE-000258246")</f>
        <v>SE-000258246</v>
      </c>
      <c r="D103" s="4" t="s">
        <v>11</v>
      </c>
      <c r="E103" s="5">
        <v>0</v>
      </c>
      <c r="F103" s="5">
        <v>0</v>
      </c>
      <c r="G103" s="5">
        <v>0</v>
      </c>
      <c r="H103" s="4" t="s">
        <v>11</v>
      </c>
      <c r="I103" s="5">
        <v>0</v>
      </c>
      <c r="J103" s="4">
        <v>45915.377928240741</v>
      </c>
    </row>
    <row r="104" spans="1:10" x14ac:dyDescent="0.2">
      <c r="A104" s="2" t="s">
        <v>10</v>
      </c>
      <c r="B104" s="3" t="str">
        <f t="shared" si="6"/>
        <v>NORDICS HCP Survey Email - Finland June 2025</v>
      </c>
      <c r="C104" s="3" t="str">
        <f>HYPERLINK("https://otsuka-europe-crm.veevavault.com/ui/#object/sent_email__v/VBLZ025E82GLOJE", "SE-000258247")</f>
        <v>SE-000258247</v>
      </c>
      <c r="D104" s="4" t="s">
        <v>11</v>
      </c>
      <c r="E104" s="5">
        <v>0</v>
      </c>
      <c r="F104" s="5">
        <v>0</v>
      </c>
      <c r="G104" s="5">
        <v>0</v>
      </c>
      <c r="H104" s="4" t="s">
        <v>11</v>
      </c>
      <c r="I104" s="5">
        <v>0</v>
      </c>
      <c r="J104" s="4">
        <v>45915.378761574073</v>
      </c>
    </row>
    <row r="105" spans="1:10" x14ac:dyDescent="0.2">
      <c r="A105" s="2" t="s">
        <v>10</v>
      </c>
      <c r="B105" s="3" t="str">
        <f t="shared" si="6"/>
        <v>NORDICS HCP Survey Email - Finland June 2025</v>
      </c>
      <c r="C105" s="3" t="str">
        <f>HYPERLINK("https://otsuka-europe-crm.veevavault.com/ui/#object/sent_email__v/VBLZ025E82GLOJF", "SE-000258248")</f>
        <v>SE-000258248</v>
      </c>
      <c r="D105" s="4" t="s">
        <v>11</v>
      </c>
      <c r="E105" s="5">
        <v>0</v>
      </c>
      <c r="F105" s="5">
        <v>0</v>
      </c>
      <c r="G105" s="5">
        <v>0</v>
      </c>
      <c r="H105" s="4" t="s">
        <v>11</v>
      </c>
      <c r="I105" s="5">
        <v>0</v>
      </c>
      <c r="J105" s="4">
        <v>45915.378796296296</v>
      </c>
    </row>
    <row r="106" spans="1:10" x14ac:dyDescent="0.2">
      <c r="A106" s="2" t="s">
        <v>10</v>
      </c>
      <c r="B106" s="3" t="str">
        <f t="shared" si="6"/>
        <v>NORDICS HCP Survey Email - Finland June 2025</v>
      </c>
      <c r="C106" s="3" t="str">
        <f>HYPERLINK("https://otsuka-europe-crm.veevavault.com/ui/#object/sent_email__v/VBLZ025E82GLOJG", "SE-000258249")</f>
        <v>SE-000258249</v>
      </c>
      <c r="D106" s="4" t="s">
        <v>11</v>
      </c>
      <c r="E106" s="5">
        <v>0</v>
      </c>
      <c r="F106" s="5">
        <v>0</v>
      </c>
      <c r="G106" s="5">
        <v>0</v>
      </c>
      <c r="H106" s="4" t="s">
        <v>11</v>
      </c>
      <c r="I106" s="5">
        <v>0</v>
      </c>
      <c r="J106" s="4">
        <v>45915.379976851851</v>
      </c>
    </row>
    <row r="107" spans="1:10" x14ac:dyDescent="0.2">
      <c r="A107" s="2" t="s">
        <v>10</v>
      </c>
      <c r="B107" s="3" t="str">
        <f t="shared" si="6"/>
        <v>NORDICS HCP Survey Email - Finland June 2025</v>
      </c>
      <c r="C107" s="3" t="str">
        <f>HYPERLINK("https://otsuka-europe-crm.veevavault.com/ui/#object/sent_email__v/VBLZ025E82GLOJH", "SE-000258250")</f>
        <v>SE-000258250</v>
      </c>
      <c r="D107" s="4" t="s">
        <v>11</v>
      </c>
      <c r="E107" s="5">
        <v>0</v>
      </c>
      <c r="F107" s="5">
        <v>0</v>
      </c>
      <c r="G107" s="5">
        <v>0</v>
      </c>
      <c r="H107" s="4" t="s">
        <v>11</v>
      </c>
      <c r="I107" s="5">
        <v>0</v>
      </c>
      <c r="J107" s="4">
        <v>45915.37740740741</v>
      </c>
    </row>
    <row r="108" spans="1:10" x14ac:dyDescent="0.2">
      <c r="A108" s="2" t="s">
        <v>10</v>
      </c>
      <c r="B108" s="3" t="str">
        <f t="shared" si="6"/>
        <v>NORDICS HCP Survey Email - Finland June 2025</v>
      </c>
      <c r="C108" s="3" t="str">
        <f>HYPERLINK("https://otsuka-europe-crm.veevavault.com/ui/#object/sent_email__v/VBLZ025E82GLOJI", "SE-000258251")</f>
        <v>SE-000258251</v>
      </c>
      <c r="D108" s="4" t="s">
        <v>11</v>
      </c>
      <c r="E108" s="5">
        <v>0</v>
      </c>
      <c r="F108" s="5">
        <v>0</v>
      </c>
      <c r="G108" s="5">
        <v>0</v>
      </c>
      <c r="H108" s="4" t="s">
        <v>11</v>
      </c>
      <c r="I108" s="5">
        <v>0</v>
      </c>
      <c r="J108" s="4">
        <v>45915.378148148149</v>
      </c>
    </row>
    <row r="109" spans="1:10" x14ac:dyDescent="0.2">
      <c r="A109" s="2" t="s">
        <v>10</v>
      </c>
      <c r="B109" s="3" t="str">
        <f t="shared" si="6"/>
        <v>NORDICS HCP Survey Email - Finland June 2025</v>
      </c>
      <c r="C109" s="3" t="str">
        <f>HYPERLINK("https://otsuka-europe-crm.veevavault.com/ui/#object/sent_email__v/VBLZ025E82GLOJJ", "SE-000258252")</f>
        <v>SE-000258252</v>
      </c>
      <c r="D109" s="4" t="s">
        <v>11</v>
      </c>
      <c r="E109" s="5">
        <v>0</v>
      </c>
      <c r="F109" s="5">
        <v>0</v>
      </c>
      <c r="G109" s="5">
        <v>0</v>
      </c>
      <c r="H109" s="4" t="s">
        <v>11</v>
      </c>
      <c r="I109" s="5">
        <v>0</v>
      </c>
      <c r="J109" s="4">
        <v>45915.378333333334</v>
      </c>
    </row>
    <row r="110" spans="1:10" x14ac:dyDescent="0.2">
      <c r="A110" s="2" t="s">
        <v>10</v>
      </c>
      <c r="B110" s="3" t="str">
        <f t="shared" si="6"/>
        <v>NORDICS HCP Survey Email - Finland June 2025</v>
      </c>
      <c r="C110" s="3" t="str">
        <f>HYPERLINK("https://otsuka-europe-crm.veevavault.com/ui/#object/sent_email__v/VBLZ025E82GLOJK", "SE-000258253")</f>
        <v>SE-000258253</v>
      </c>
      <c r="D110" s="4" t="s">
        <v>11</v>
      </c>
      <c r="E110" s="5">
        <v>0</v>
      </c>
      <c r="F110" s="5">
        <v>0</v>
      </c>
      <c r="G110" s="5">
        <v>0</v>
      </c>
      <c r="H110" s="4" t="s">
        <v>11</v>
      </c>
      <c r="I110" s="5">
        <v>0</v>
      </c>
      <c r="J110" s="4">
        <v>45915.37908564815</v>
      </c>
    </row>
    <row r="111" spans="1:10" x14ac:dyDescent="0.2">
      <c r="A111" s="2" t="s">
        <v>10</v>
      </c>
      <c r="B111" s="3" t="str">
        <f t="shared" si="6"/>
        <v>NORDICS HCP Survey Email - Finland June 2025</v>
      </c>
      <c r="C111" s="3" t="str">
        <f>HYPERLINK("https://otsuka-europe-crm.veevavault.com/ui/#object/sent_email__v/VBLZ025E82GLOJL", "SE-000258254")</f>
        <v>SE-000258254</v>
      </c>
      <c r="D111" s="4" t="s">
        <v>11</v>
      </c>
      <c r="E111" s="5">
        <v>0</v>
      </c>
      <c r="F111" s="5">
        <v>0</v>
      </c>
      <c r="G111" s="5">
        <v>0</v>
      </c>
      <c r="H111" s="4" t="s">
        <v>11</v>
      </c>
      <c r="I111" s="5">
        <v>0</v>
      </c>
      <c r="J111" s="4">
        <v>45915.379166666666</v>
      </c>
    </row>
    <row r="112" spans="1:10" x14ac:dyDescent="0.2">
      <c r="A112" s="2" t="s">
        <v>10</v>
      </c>
      <c r="B112" s="3" t="str">
        <f t="shared" si="6"/>
        <v>NORDICS HCP Survey Email - Finland June 2025</v>
      </c>
      <c r="C112" s="3" t="str">
        <f>HYPERLINK("https://otsuka-europe-crm.veevavault.com/ui/#object/sent_email__v/VBLZ025E82GLOJM", "SE-000258255")</f>
        <v>SE-000258255</v>
      </c>
      <c r="D112" s="4" t="s">
        <v>11</v>
      </c>
      <c r="E112" s="5">
        <v>0</v>
      </c>
      <c r="F112" s="5">
        <v>0</v>
      </c>
      <c r="G112" s="5">
        <v>0</v>
      </c>
      <c r="H112" s="4" t="s">
        <v>11</v>
      </c>
      <c r="I112" s="5">
        <v>0</v>
      </c>
      <c r="J112" s="4">
        <v>45915.377569444441</v>
      </c>
    </row>
    <row r="113" spans="1:10" x14ac:dyDescent="0.2">
      <c r="A113" s="2" t="s">
        <v>10</v>
      </c>
      <c r="B113" s="3" t="str">
        <f t="shared" si="6"/>
        <v>NORDICS HCP Survey Email - Finland June 2025</v>
      </c>
      <c r="C113" s="3" t="str">
        <f>HYPERLINK("https://otsuka-europe-crm.veevavault.com/ui/#object/sent_email__v/VBLZ025E82GLOJN", "SE-000258256")</f>
        <v>SE-000258256</v>
      </c>
      <c r="D113" s="4" t="s">
        <v>11</v>
      </c>
      <c r="E113" s="5">
        <v>0</v>
      </c>
      <c r="F113" s="5">
        <v>0</v>
      </c>
      <c r="G113" s="5">
        <v>0</v>
      </c>
      <c r="H113" s="4" t="s">
        <v>11</v>
      </c>
      <c r="I113" s="5">
        <v>0</v>
      </c>
      <c r="J113" s="4">
        <v>45915.377824074072</v>
      </c>
    </row>
    <row r="114" spans="1:10" x14ac:dyDescent="0.2">
      <c r="A114" s="2" t="s">
        <v>10</v>
      </c>
      <c r="B114" s="3" t="str">
        <f t="shared" si="6"/>
        <v>NORDICS HCP Survey Email - Finland June 2025</v>
      </c>
      <c r="C114" s="3" t="str">
        <f>HYPERLINK("https://otsuka-europe-crm.veevavault.com/ui/#object/sent_email__v/VBLZ025E82GLOJO", "SE-000258257")</f>
        <v>SE-000258257</v>
      </c>
      <c r="D114" s="4">
        <v>45926.872824074075</v>
      </c>
      <c r="E114" s="5">
        <v>1</v>
      </c>
      <c r="F114" s="5">
        <v>1</v>
      </c>
      <c r="G114" s="5">
        <v>0</v>
      </c>
      <c r="H114" s="4" t="s">
        <v>11</v>
      </c>
      <c r="I114" s="5">
        <v>0</v>
      </c>
      <c r="J114" s="4">
        <v>45915.377939814818</v>
      </c>
    </row>
    <row r="115" spans="1:10" x14ac:dyDescent="0.2">
      <c r="A115" s="2" t="s">
        <v>10</v>
      </c>
      <c r="B115" s="3" t="str">
        <f t="shared" si="6"/>
        <v>NORDICS HCP Survey Email - Finland June 2025</v>
      </c>
      <c r="C115" s="3" t="str">
        <f>HYPERLINK("https://otsuka-europe-crm.veevavault.com/ui/#object/sent_email__v/VBLZ025E82GLOJP", "SE-000258258")</f>
        <v>SE-000258258</v>
      </c>
      <c r="D115" s="4" t="s">
        <v>11</v>
      </c>
      <c r="E115" s="5">
        <v>0</v>
      </c>
      <c r="F115" s="5">
        <v>0</v>
      </c>
      <c r="G115" s="5">
        <v>0</v>
      </c>
      <c r="H115" s="4" t="s">
        <v>11</v>
      </c>
      <c r="I115" s="5">
        <v>0</v>
      </c>
      <c r="J115" s="4">
        <v>45915.378668981481</v>
      </c>
    </row>
    <row r="116" spans="1:10" x14ac:dyDescent="0.2">
      <c r="A116" s="2" t="s">
        <v>10</v>
      </c>
      <c r="B116" s="3" t="str">
        <f t="shared" si="6"/>
        <v>NORDICS HCP Survey Email - Finland June 2025</v>
      </c>
      <c r="C116" s="3" t="str">
        <f>HYPERLINK("https://otsuka-europe-crm.veevavault.com/ui/#object/sent_email__v/VBLZ025E82GLOJR", "SE-000258260")</f>
        <v>SE-000258260</v>
      </c>
      <c r="D116" s="4" t="s">
        <v>11</v>
      </c>
      <c r="E116" s="5">
        <v>0</v>
      </c>
      <c r="F116" s="5">
        <v>0</v>
      </c>
      <c r="G116" s="5">
        <v>0</v>
      </c>
      <c r="H116" s="4" t="s">
        <v>11</v>
      </c>
      <c r="I116" s="5">
        <v>0</v>
      </c>
      <c r="J116" s="4">
        <v>45915.38</v>
      </c>
    </row>
    <row r="117" spans="1:10" x14ac:dyDescent="0.2">
      <c r="A117" s="2" t="s">
        <v>10</v>
      </c>
      <c r="B117" s="3" t="str">
        <f t="shared" si="6"/>
        <v>NORDICS HCP Survey Email - Finland June 2025</v>
      </c>
      <c r="C117" s="3" t="str">
        <f>HYPERLINK("https://otsuka-europe-crm.veevavault.com/ui/#object/sent_email__v/VBLZ025E82GLOJS", "SE-000258261")</f>
        <v>SE-000258261</v>
      </c>
      <c r="D117" s="4">
        <v>45917.336504629631</v>
      </c>
      <c r="E117" s="5">
        <v>1</v>
      </c>
      <c r="F117" s="5">
        <v>1</v>
      </c>
      <c r="G117" s="5">
        <v>0</v>
      </c>
      <c r="H117" s="4" t="s">
        <v>11</v>
      </c>
      <c r="I117" s="5">
        <v>0</v>
      </c>
      <c r="J117" s="4">
        <v>45915.37740740741</v>
      </c>
    </row>
    <row r="118" spans="1:10" x14ac:dyDescent="0.2">
      <c r="A118" s="2" t="s">
        <v>10</v>
      </c>
      <c r="B118" s="3" t="str">
        <f t="shared" si="6"/>
        <v>NORDICS HCP Survey Email - Finland June 2025</v>
      </c>
      <c r="C118" s="3" t="str">
        <f>HYPERLINK("https://otsuka-europe-crm.veevavault.com/ui/#object/sent_email__v/VBLZ025E82GLOJT", "SE-000258262")</f>
        <v>SE-000258262</v>
      </c>
      <c r="D118" s="4" t="s">
        <v>11</v>
      </c>
      <c r="E118" s="5">
        <v>0</v>
      </c>
      <c r="F118" s="5">
        <v>0</v>
      </c>
      <c r="G118" s="5">
        <v>0</v>
      </c>
      <c r="H118" s="4" t="s">
        <v>11</v>
      </c>
      <c r="I118" s="5">
        <v>0</v>
      </c>
      <c r="J118" s="4">
        <v>45915.378148148149</v>
      </c>
    </row>
    <row r="119" spans="1:10" x14ac:dyDescent="0.2">
      <c r="A119" s="2" t="s">
        <v>10</v>
      </c>
      <c r="B119" s="3" t="str">
        <f t="shared" si="6"/>
        <v>NORDICS HCP Survey Email - Finland June 2025</v>
      </c>
      <c r="C119" s="3" t="str">
        <f>HYPERLINK("https://otsuka-europe-crm.veevavault.com/ui/#object/sent_email__v/VBLZ025E82GLOJU", "SE-000258263")</f>
        <v>SE-000258263</v>
      </c>
      <c r="D119" s="4" t="s">
        <v>11</v>
      </c>
      <c r="E119" s="5">
        <v>0</v>
      </c>
      <c r="F119" s="5">
        <v>0</v>
      </c>
      <c r="G119" s="5">
        <v>0</v>
      </c>
      <c r="H119" s="4" t="s">
        <v>11</v>
      </c>
      <c r="I119" s="5">
        <v>0</v>
      </c>
      <c r="J119" s="4">
        <v>45915.378310185188</v>
      </c>
    </row>
    <row r="120" spans="1:10" x14ac:dyDescent="0.2">
      <c r="A120" s="2" t="s">
        <v>10</v>
      </c>
      <c r="B120" s="3" t="str">
        <f t="shared" si="6"/>
        <v>NORDICS HCP Survey Email - Finland June 2025</v>
      </c>
      <c r="C120" s="3" t="str">
        <f>HYPERLINK("https://otsuka-europe-crm.veevavault.com/ui/#object/sent_email__v/VBLZ025E82GLOJV", "SE-000258264")</f>
        <v>SE-000258264</v>
      </c>
      <c r="D120" s="4" t="s">
        <v>11</v>
      </c>
      <c r="E120" s="5">
        <v>0</v>
      </c>
      <c r="F120" s="5">
        <v>0</v>
      </c>
      <c r="G120" s="5">
        <v>0</v>
      </c>
      <c r="H120" s="4" t="s">
        <v>11</v>
      </c>
      <c r="I120" s="5">
        <v>0</v>
      </c>
      <c r="J120" s="4">
        <v>45915.379004629627</v>
      </c>
    </row>
    <row r="121" spans="1:10" x14ac:dyDescent="0.2">
      <c r="A121" s="2" t="s">
        <v>10</v>
      </c>
      <c r="B121" s="3" t="str">
        <f t="shared" si="6"/>
        <v>NORDICS HCP Survey Email - Finland June 2025</v>
      </c>
      <c r="C121" s="3" t="str">
        <f>HYPERLINK("https://otsuka-europe-crm.veevavault.com/ui/#object/sent_email__v/VBLZ025E82GLOJW", "SE-000258265")</f>
        <v>SE-000258265</v>
      </c>
      <c r="D121" s="4">
        <v>45915.396145833336</v>
      </c>
      <c r="E121" s="5">
        <v>1</v>
      </c>
      <c r="F121" s="5">
        <v>1</v>
      </c>
      <c r="G121" s="5">
        <v>1</v>
      </c>
      <c r="H121" s="4">
        <v>45915.396307870367</v>
      </c>
      <c r="I121" s="5">
        <v>2</v>
      </c>
      <c r="J121" s="4">
        <v>45915.379166666666</v>
      </c>
    </row>
    <row r="122" spans="1:10" x14ac:dyDescent="0.2">
      <c r="A122" s="2" t="s">
        <v>10</v>
      </c>
      <c r="B122" s="3" t="str">
        <f t="shared" si="6"/>
        <v>NORDICS HCP Survey Email - Finland June 2025</v>
      </c>
      <c r="C122" s="3" t="str">
        <f>HYPERLINK("https://otsuka-europe-crm.veevavault.com/ui/#object/sent_email__v/VBLZ025E82GLOJX", "SE-000258266")</f>
        <v>SE-000258266</v>
      </c>
      <c r="D122" s="4">
        <v>45915.739293981482</v>
      </c>
      <c r="E122" s="5">
        <v>1</v>
      </c>
      <c r="F122" s="5">
        <v>1</v>
      </c>
      <c r="G122" s="5">
        <v>1</v>
      </c>
      <c r="H122" s="4">
        <v>45915.73940972222</v>
      </c>
      <c r="I122" s="5">
        <v>2</v>
      </c>
      <c r="J122" s="4">
        <v>45915.377569444441</v>
      </c>
    </row>
    <row r="123" spans="1:10" x14ac:dyDescent="0.2">
      <c r="A123" s="2" t="s">
        <v>10</v>
      </c>
      <c r="B123" s="3" t="str">
        <f t="shared" si="6"/>
        <v>NORDICS HCP Survey Email - Finland June 2025</v>
      </c>
      <c r="C123" s="3" t="str">
        <f>HYPERLINK("https://otsuka-europe-crm.veevavault.com/ui/#object/sent_email__v/VBLZ025E82GLOJY", "SE-000258267")</f>
        <v>SE-000258267</v>
      </c>
      <c r="D123" s="4" t="s">
        <v>11</v>
      </c>
      <c r="E123" s="5">
        <v>0</v>
      </c>
      <c r="F123" s="5">
        <v>0</v>
      </c>
      <c r="G123" s="5">
        <v>0</v>
      </c>
      <c r="H123" s="4" t="s">
        <v>11</v>
      </c>
      <c r="I123" s="5">
        <v>0</v>
      </c>
      <c r="J123" s="4">
        <v>45915.37777777778</v>
      </c>
    </row>
    <row r="124" spans="1:10" x14ac:dyDescent="0.2">
      <c r="A124" s="2" t="s">
        <v>10</v>
      </c>
      <c r="B124" s="3" t="str">
        <f t="shared" si="6"/>
        <v>NORDICS HCP Survey Email - Finland June 2025</v>
      </c>
      <c r="C124" s="3" t="str">
        <f>HYPERLINK("https://otsuka-europe-crm.veevavault.com/ui/#object/sent_email__v/VBLZ025E82GLOJZ", "SE-000258268")</f>
        <v>SE-000258268</v>
      </c>
      <c r="D124" s="4" t="s">
        <v>11</v>
      </c>
      <c r="E124" s="5">
        <v>0</v>
      </c>
      <c r="F124" s="5">
        <v>0</v>
      </c>
      <c r="G124" s="5">
        <v>0</v>
      </c>
      <c r="H124" s="4" t="s">
        <v>11</v>
      </c>
      <c r="I124" s="5">
        <v>0</v>
      </c>
      <c r="J124" s="4">
        <v>45915.377939814818</v>
      </c>
    </row>
    <row r="125" spans="1:10" x14ac:dyDescent="0.2">
      <c r="A125" s="2" t="s">
        <v>10</v>
      </c>
      <c r="B125" s="3" t="str">
        <f t="shared" si="6"/>
        <v>NORDICS HCP Survey Email - Finland June 2025</v>
      </c>
      <c r="C125" s="3" t="str">
        <f>HYPERLINK("https://otsuka-europe-crm.veevavault.com/ui/#object/sent_email__v/VBLZ025E82GLOK0", "SE-000258269")</f>
        <v>SE-000258269</v>
      </c>
      <c r="D125" s="4" t="s">
        <v>11</v>
      </c>
      <c r="E125" s="5">
        <v>0</v>
      </c>
      <c r="F125" s="5">
        <v>0</v>
      </c>
      <c r="G125" s="5">
        <v>0</v>
      </c>
      <c r="H125" s="4" t="s">
        <v>11</v>
      </c>
      <c r="I125" s="5">
        <v>0</v>
      </c>
      <c r="J125" s="4">
        <v>45915.378692129627</v>
      </c>
    </row>
    <row r="126" spans="1:10" x14ac:dyDescent="0.2">
      <c r="A126" s="2" t="s">
        <v>10</v>
      </c>
      <c r="B126" s="3" t="str">
        <f t="shared" si="6"/>
        <v>NORDICS HCP Survey Email - Finland June 2025</v>
      </c>
      <c r="C126" s="3" t="str">
        <f>HYPERLINK("https://otsuka-europe-crm.veevavault.com/ui/#object/sent_email__v/VBLZ025E82GLOK1", "SE-000258270")</f>
        <v>SE-000258270</v>
      </c>
      <c r="D126" s="4" t="s">
        <v>11</v>
      </c>
      <c r="E126" s="5">
        <v>0</v>
      </c>
      <c r="F126" s="5">
        <v>0</v>
      </c>
      <c r="G126" s="5">
        <v>0</v>
      </c>
      <c r="H126" s="4" t="s">
        <v>11</v>
      </c>
      <c r="I126" s="5">
        <v>0</v>
      </c>
      <c r="J126" s="4">
        <v>45915.378981481481</v>
      </c>
    </row>
    <row r="127" spans="1:10" x14ac:dyDescent="0.2">
      <c r="A127" s="2" t="s">
        <v>10</v>
      </c>
      <c r="B127" s="3" t="str">
        <f t="shared" si="6"/>
        <v>NORDICS HCP Survey Email - Finland June 2025</v>
      </c>
      <c r="C127" s="3" t="str">
        <f>HYPERLINK("https://otsuka-europe-crm.veevavault.com/ui/#object/sent_email__v/VBLZ025E82GLOK2", "SE-000258271")</f>
        <v>SE-000258271</v>
      </c>
      <c r="D127" s="4" t="s">
        <v>11</v>
      </c>
      <c r="E127" s="5">
        <v>0</v>
      </c>
      <c r="F127" s="5">
        <v>0</v>
      </c>
      <c r="G127" s="5">
        <v>0</v>
      </c>
      <c r="H127" s="4" t="s">
        <v>11</v>
      </c>
      <c r="I127" s="5">
        <v>0</v>
      </c>
      <c r="J127" s="4">
        <v>45915.379745370374</v>
      </c>
    </row>
    <row r="128" spans="1:10" x14ac:dyDescent="0.2">
      <c r="A128" s="2" t="s">
        <v>10</v>
      </c>
      <c r="B128" s="3" t="str">
        <f t="shared" si="6"/>
        <v>NORDICS HCP Survey Email - Finland June 2025</v>
      </c>
      <c r="C128" s="3" t="str">
        <f>HYPERLINK("https://otsuka-europe-crm.veevavault.com/ui/#object/sent_email__v/VBLZ025E82GLOK3", "SE-000258272")</f>
        <v>SE-000258272</v>
      </c>
      <c r="D128" s="4" t="s">
        <v>11</v>
      </c>
      <c r="E128" s="5">
        <v>0</v>
      </c>
      <c r="F128" s="5">
        <v>0</v>
      </c>
      <c r="G128" s="5">
        <v>0</v>
      </c>
      <c r="H128" s="4" t="s">
        <v>11</v>
      </c>
      <c r="I128" s="5">
        <v>0</v>
      </c>
      <c r="J128" s="4">
        <v>45915.37740740741</v>
      </c>
    </row>
    <row r="129" spans="1:10" x14ac:dyDescent="0.2">
      <c r="A129" s="2" t="s">
        <v>10</v>
      </c>
      <c r="B129" s="3" t="str">
        <f t="shared" si="6"/>
        <v>NORDICS HCP Survey Email - Finland June 2025</v>
      </c>
      <c r="C129" s="3" t="str">
        <f>HYPERLINK("https://otsuka-europe-crm.veevavault.com/ui/#object/sent_email__v/VBLZ025E82GLOK4", "SE-000258273")</f>
        <v>SE-000258273</v>
      </c>
      <c r="D129" s="4" t="s">
        <v>11</v>
      </c>
      <c r="E129" s="5">
        <v>0</v>
      </c>
      <c r="F129" s="5">
        <v>0</v>
      </c>
      <c r="G129" s="5">
        <v>0</v>
      </c>
      <c r="H129" s="4" t="s">
        <v>11</v>
      </c>
      <c r="I129" s="5">
        <v>0</v>
      </c>
      <c r="J129" s="4">
        <v>45915.378182870372</v>
      </c>
    </row>
    <row r="130" spans="1:10" x14ac:dyDescent="0.2">
      <c r="A130" s="2" t="s">
        <v>10</v>
      </c>
      <c r="B130" s="3" t="str">
        <f t="shared" si="6"/>
        <v>NORDICS HCP Survey Email - Finland June 2025</v>
      </c>
      <c r="C130" s="3" t="str">
        <f>HYPERLINK("https://otsuka-europe-crm.veevavault.com/ui/#object/sent_email__v/VBLZ025E82GLOK5", "SE-000258274")</f>
        <v>SE-000258274</v>
      </c>
      <c r="D130" s="4">
        <v>45916.171875</v>
      </c>
      <c r="E130" s="5">
        <v>1</v>
      </c>
      <c r="F130" s="5">
        <v>2</v>
      </c>
      <c r="G130" s="5">
        <v>0</v>
      </c>
      <c r="H130" s="4" t="s">
        <v>11</v>
      </c>
      <c r="I130" s="5">
        <v>0</v>
      </c>
      <c r="J130" s="4">
        <v>45915.378240740742</v>
      </c>
    </row>
    <row r="131" spans="1:10" x14ac:dyDescent="0.2">
      <c r="A131" s="2" t="s">
        <v>10</v>
      </c>
      <c r="B131" s="3" t="str">
        <f t="shared" si="6"/>
        <v>NORDICS HCP Survey Email - Finland June 2025</v>
      </c>
      <c r="C131" s="3" t="str">
        <f>HYPERLINK("https://otsuka-europe-crm.veevavault.com/ui/#object/sent_email__v/VBLZ025E82GLOK6", "SE-000258275")</f>
        <v>SE-000258275</v>
      </c>
      <c r="D131" s="4">
        <v>45915.55846064815</v>
      </c>
      <c r="E131" s="5">
        <v>1</v>
      </c>
      <c r="F131" s="5">
        <v>1</v>
      </c>
      <c r="G131" s="5">
        <v>1</v>
      </c>
      <c r="H131" s="4">
        <v>45915.558611111112</v>
      </c>
      <c r="I131" s="5">
        <v>2</v>
      </c>
      <c r="J131" s="4">
        <v>45915.379120370373</v>
      </c>
    </row>
    <row r="132" spans="1:10" x14ac:dyDescent="0.2">
      <c r="A132" s="2" t="s">
        <v>10</v>
      </c>
      <c r="B132" s="3" t="str">
        <f t="shared" si="6"/>
        <v>NORDICS HCP Survey Email - Finland June 2025</v>
      </c>
      <c r="C132" s="3" t="str">
        <f>HYPERLINK("https://otsuka-europe-crm.veevavault.com/ui/#object/sent_email__v/VBLZ025E82GLOK7", "SE-000258276")</f>
        <v>SE-000258276</v>
      </c>
      <c r="D132" s="4" t="s">
        <v>11</v>
      </c>
      <c r="E132" s="5">
        <v>0</v>
      </c>
      <c r="F132" s="5">
        <v>0</v>
      </c>
      <c r="G132" s="5">
        <v>0</v>
      </c>
      <c r="H132" s="4" t="s">
        <v>11</v>
      </c>
      <c r="I132" s="5">
        <v>0</v>
      </c>
      <c r="J132" s="4">
        <v>45915.379178240742</v>
      </c>
    </row>
    <row r="133" spans="1:10" x14ac:dyDescent="0.2">
      <c r="A133" s="2" t="s">
        <v>10</v>
      </c>
      <c r="B133" s="3" t="str">
        <f t="shared" si="6"/>
        <v>NORDICS HCP Survey Email - Finland June 2025</v>
      </c>
      <c r="C133" s="3" t="str">
        <f>HYPERLINK("https://otsuka-europe-crm.veevavault.com/ui/#object/sent_email__v/VBLZ025E82GLOK8", "SE-000258277")</f>
        <v>SE-000258277</v>
      </c>
      <c r="D133" s="4" t="s">
        <v>11</v>
      </c>
      <c r="E133" s="5">
        <v>0</v>
      </c>
      <c r="F133" s="5">
        <v>0</v>
      </c>
      <c r="G133" s="5">
        <v>0</v>
      </c>
      <c r="H133" s="4" t="s">
        <v>11</v>
      </c>
      <c r="I133" s="5">
        <v>0</v>
      </c>
      <c r="J133" s="4">
        <v>45915.378171296295</v>
      </c>
    </row>
    <row r="134" spans="1:10" x14ac:dyDescent="0.2">
      <c r="A134" s="2" t="s">
        <v>10</v>
      </c>
      <c r="B134" s="3" t="str">
        <f t="shared" si="6"/>
        <v>NORDICS HCP Survey Email - Finland June 2025</v>
      </c>
      <c r="C134" s="3" t="str">
        <f>HYPERLINK("https://otsuka-europe-crm.veevavault.com/ui/#object/sent_email__v/VBLZ025E82GLOK9", "SE-000258278")</f>
        <v>SE-000258278</v>
      </c>
      <c r="D134" s="4" t="s">
        <v>11</v>
      </c>
      <c r="E134" s="5">
        <v>0</v>
      </c>
      <c r="F134" s="5">
        <v>0</v>
      </c>
      <c r="G134" s="5">
        <v>0</v>
      </c>
      <c r="H134" s="4" t="s">
        <v>11</v>
      </c>
      <c r="I134" s="5">
        <v>0</v>
      </c>
      <c r="J134" s="4">
        <v>45915.378310185188</v>
      </c>
    </row>
    <row r="135" spans="1:10" x14ac:dyDescent="0.2">
      <c r="A135" s="2" t="s">
        <v>10</v>
      </c>
      <c r="B135" s="3" t="str">
        <f t="shared" si="6"/>
        <v>NORDICS HCP Survey Email - Finland June 2025</v>
      </c>
      <c r="C135" s="3" t="str">
        <f>HYPERLINK("https://otsuka-europe-crm.veevavault.com/ui/#object/sent_email__v/VBLZ025E82GLOKA", "SE-000258279")</f>
        <v>SE-000258279</v>
      </c>
      <c r="D135" s="4" t="s">
        <v>11</v>
      </c>
      <c r="E135" s="5">
        <v>0</v>
      </c>
      <c r="F135" s="5">
        <v>0</v>
      </c>
      <c r="G135" s="5">
        <v>0</v>
      </c>
      <c r="H135" s="4" t="s">
        <v>11</v>
      </c>
      <c r="I135" s="5">
        <v>0</v>
      </c>
      <c r="J135" s="4">
        <v>45915.379155092596</v>
      </c>
    </row>
    <row r="136" spans="1:10" x14ac:dyDescent="0.2">
      <c r="A136" s="2" t="s">
        <v>10</v>
      </c>
      <c r="B136" s="3" t="str">
        <f t="shared" si="6"/>
        <v>NORDICS HCP Survey Email - Finland June 2025</v>
      </c>
      <c r="C136" s="3" t="str">
        <f>HYPERLINK("https://otsuka-europe-crm.veevavault.com/ui/#object/sent_email__v/VBLZ025E82GLOKB", "SE-000258280")</f>
        <v>SE-000258280</v>
      </c>
      <c r="D136" s="4" t="s">
        <v>11</v>
      </c>
      <c r="E136" s="5">
        <v>0</v>
      </c>
      <c r="F136" s="5">
        <v>0</v>
      </c>
      <c r="G136" s="5">
        <v>0</v>
      </c>
      <c r="H136" s="4" t="s">
        <v>11</v>
      </c>
      <c r="I136" s="5">
        <v>0</v>
      </c>
      <c r="J136" s="4">
        <v>45915.379166666666</v>
      </c>
    </row>
    <row r="137" spans="1:10" x14ac:dyDescent="0.2">
      <c r="A137" s="2" t="s">
        <v>10</v>
      </c>
      <c r="B137" s="3" t="str">
        <f t="shared" si="6"/>
        <v>NORDICS HCP Survey Email - Finland June 2025</v>
      </c>
      <c r="C137" s="3" t="str">
        <f>HYPERLINK("https://otsuka-europe-crm.veevavault.com/ui/#object/sent_email__v/VBLZ025E82GLOKC", "SE-000258281")</f>
        <v>SE-000258281</v>
      </c>
      <c r="D137" s="4" t="s">
        <v>11</v>
      </c>
      <c r="E137" s="5">
        <v>0</v>
      </c>
      <c r="F137" s="5">
        <v>0</v>
      </c>
      <c r="G137" s="5">
        <v>0</v>
      </c>
      <c r="H137" s="4" t="s">
        <v>11</v>
      </c>
      <c r="I137" s="5">
        <v>0</v>
      </c>
      <c r="J137" s="4">
        <v>45915.377592592595</v>
      </c>
    </row>
    <row r="138" spans="1:10" x14ac:dyDescent="0.2">
      <c r="A138" s="2" t="s">
        <v>10</v>
      </c>
      <c r="B138" s="3" t="str">
        <f t="shared" si="6"/>
        <v>NORDICS HCP Survey Email - Finland June 2025</v>
      </c>
      <c r="C138" s="3" t="str">
        <f>HYPERLINK("https://otsuka-europe-crm.veevavault.com/ui/#object/sent_email__v/VBLZ025E82GLOKD", "SE-000258282")</f>
        <v>SE-000258282</v>
      </c>
      <c r="D138" s="4" t="s">
        <v>11</v>
      </c>
      <c r="E138" s="5">
        <v>0</v>
      </c>
      <c r="F138" s="5">
        <v>0</v>
      </c>
      <c r="G138" s="5">
        <v>0</v>
      </c>
      <c r="H138" s="4" t="s">
        <v>11</v>
      </c>
      <c r="I138" s="5">
        <v>0</v>
      </c>
      <c r="J138" s="4">
        <v>45915.377812500003</v>
      </c>
    </row>
    <row r="139" spans="1:10" x14ac:dyDescent="0.2">
      <c r="A139" s="2" t="s">
        <v>10</v>
      </c>
      <c r="B139" s="3" t="str">
        <f t="shared" si="6"/>
        <v>NORDICS HCP Survey Email - Finland June 2025</v>
      </c>
      <c r="C139" s="3" t="str">
        <f>HYPERLINK("https://otsuka-europe-crm.veevavault.com/ui/#object/sent_email__v/VBLZ025E82GLOKE", "SE-000258283")</f>
        <v>SE-000258283</v>
      </c>
      <c r="D139" s="4" t="s">
        <v>11</v>
      </c>
      <c r="E139" s="5">
        <v>0</v>
      </c>
      <c r="F139" s="5">
        <v>0</v>
      </c>
      <c r="G139" s="5">
        <v>0</v>
      </c>
      <c r="H139" s="4" t="s">
        <v>11</v>
      </c>
      <c r="I139" s="5">
        <v>0</v>
      </c>
      <c r="J139" s="4">
        <v>45915.377951388888</v>
      </c>
    </row>
    <row r="140" spans="1:10" x14ac:dyDescent="0.2">
      <c r="A140" s="2" t="s">
        <v>10</v>
      </c>
      <c r="B140" s="3" t="str">
        <f t="shared" si="6"/>
        <v>NORDICS HCP Survey Email - Finland June 2025</v>
      </c>
      <c r="C140" s="3" t="str">
        <f>HYPERLINK("https://otsuka-europe-crm.veevavault.com/ui/#object/sent_email__v/VBLZ025E82GLOKF", "SE-000258284")</f>
        <v>SE-000258284</v>
      </c>
      <c r="D140" s="4" t="s">
        <v>11</v>
      </c>
      <c r="E140" s="5">
        <v>0</v>
      </c>
      <c r="F140" s="5">
        <v>0</v>
      </c>
      <c r="G140" s="5">
        <v>0</v>
      </c>
      <c r="H140" s="4" t="s">
        <v>11</v>
      </c>
      <c r="I140" s="5">
        <v>0</v>
      </c>
      <c r="J140" s="4">
        <v>45915.378750000003</v>
      </c>
    </row>
    <row r="141" spans="1:10" x14ac:dyDescent="0.2">
      <c r="A141" s="2" t="s">
        <v>10</v>
      </c>
      <c r="B141" s="3" t="str">
        <f t="shared" si="6"/>
        <v>NORDICS HCP Survey Email - Finland June 2025</v>
      </c>
      <c r="C141" s="3" t="str">
        <f>HYPERLINK("https://otsuka-europe-crm.veevavault.com/ui/#object/sent_email__v/VBLZ025E82GLOKH", "SE-000258286")</f>
        <v>SE-000258286</v>
      </c>
      <c r="D141" s="4" t="s">
        <v>11</v>
      </c>
      <c r="E141" s="5">
        <v>0</v>
      </c>
      <c r="F141" s="5">
        <v>0</v>
      </c>
      <c r="G141" s="5">
        <v>0</v>
      </c>
      <c r="H141" s="4" t="s">
        <v>11</v>
      </c>
      <c r="I141" s="5">
        <v>0</v>
      </c>
      <c r="J141" s="4">
        <v>45915.380057870374</v>
      </c>
    </row>
    <row r="142" spans="1:10" x14ac:dyDescent="0.2">
      <c r="A142" s="2" t="s">
        <v>10</v>
      </c>
      <c r="B142" s="3" t="str">
        <f t="shared" si="6"/>
        <v>NORDICS HCP Survey Email - Finland June 2025</v>
      </c>
      <c r="C142" s="3" t="str">
        <f>HYPERLINK("https://otsuka-europe-crm.veevavault.com/ui/#object/sent_email__v/VBLZ025E82GLOKI", "SE-000258287")</f>
        <v>SE-000258287</v>
      </c>
      <c r="D142" s="4" t="s">
        <v>11</v>
      </c>
      <c r="E142" s="5">
        <v>0</v>
      </c>
      <c r="F142" s="5">
        <v>0</v>
      </c>
      <c r="G142" s="5">
        <v>0</v>
      </c>
      <c r="H142" s="4" t="s">
        <v>11</v>
      </c>
      <c r="I142" s="5">
        <v>0</v>
      </c>
      <c r="J142" s="4">
        <v>45915.377430555556</v>
      </c>
    </row>
    <row r="143" spans="1:10" x14ac:dyDescent="0.2">
      <c r="A143" s="2" t="s">
        <v>10</v>
      </c>
      <c r="B143" s="3" t="str">
        <f t="shared" si="6"/>
        <v>NORDICS HCP Survey Email - Finland June 2025</v>
      </c>
      <c r="C143" s="3" t="str">
        <f>HYPERLINK("https://otsuka-europe-crm.veevavault.com/ui/#object/sent_email__v/VBLZ025E82GLOKJ", "SE-000258288")</f>
        <v>SE-000258288</v>
      </c>
      <c r="D143" s="4" t="s">
        <v>11</v>
      </c>
      <c r="E143" s="5">
        <v>0</v>
      </c>
      <c r="F143" s="5">
        <v>0</v>
      </c>
      <c r="G143" s="5">
        <v>0</v>
      </c>
      <c r="H143" s="4" t="s">
        <v>11</v>
      </c>
      <c r="I143" s="5">
        <v>0</v>
      </c>
      <c r="J143" s="4">
        <v>45915.378182870372</v>
      </c>
    </row>
    <row r="144" spans="1:10" x14ac:dyDescent="0.2">
      <c r="A144" s="2" t="s">
        <v>10</v>
      </c>
      <c r="B144" s="3" t="str">
        <f t="shared" si="6"/>
        <v>NORDICS HCP Survey Email - Finland June 2025</v>
      </c>
      <c r="C144" s="3" t="str">
        <f>HYPERLINK("https://otsuka-europe-crm.veevavault.com/ui/#object/sent_email__v/VBLZ025E82GLOKK", "SE-000258289")</f>
        <v>SE-000258289</v>
      </c>
      <c r="D144" s="4" t="s">
        <v>11</v>
      </c>
      <c r="E144" s="5">
        <v>0</v>
      </c>
      <c r="F144" s="5">
        <v>0</v>
      </c>
      <c r="G144" s="5">
        <v>0</v>
      </c>
      <c r="H144" s="4" t="s">
        <v>11</v>
      </c>
      <c r="I144" s="5">
        <v>0</v>
      </c>
      <c r="J144" s="4">
        <v>45915.378310185188</v>
      </c>
    </row>
    <row r="145" spans="1:10" x14ac:dyDescent="0.2">
      <c r="A145" s="2" t="s">
        <v>10</v>
      </c>
      <c r="B145" s="3" t="str">
        <f t="shared" si="6"/>
        <v>NORDICS HCP Survey Email - Finland June 2025</v>
      </c>
      <c r="C145" s="3" t="str">
        <f>HYPERLINK("https://otsuka-europe-crm.veevavault.com/ui/#object/sent_email__v/VBLZ025E82GLOKL", "SE-000258290")</f>
        <v>SE-000258290</v>
      </c>
      <c r="D145" s="4" t="s">
        <v>11</v>
      </c>
      <c r="E145" s="5">
        <v>0</v>
      </c>
      <c r="F145" s="5">
        <v>0</v>
      </c>
      <c r="G145" s="5">
        <v>0</v>
      </c>
      <c r="H145" s="4" t="s">
        <v>11</v>
      </c>
      <c r="I145" s="5">
        <v>0</v>
      </c>
      <c r="J145" s="4">
        <v>45915.379155092596</v>
      </c>
    </row>
    <row r="146" spans="1:10" x14ac:dyDescent="0.2">
      <c r="A146" s="2" t="s">
        <v>10</v>
      </c>
      <c r="B146" s="3" t="str">
        <f t="shared" si="6"/>
        <v>NORDICS HCP Survey Email - Finland June 2025</v>
      </c>
      <c r="C146" s="3" t="str">
        <f>HYPERLINK("https://otsuka-europe-crm.veevavault.com/ui/#object/sent_email__v/VBLZ025E82GLOKM", "SE-000258291")</f>
        <v>SE-000258291</v>
      </c>
      <c r="D146" s="4" t="s">
        <v>11</v>
      </c>
      <c r="E146" s="5">
        <v>0</v>
      </c>
      <c r="F146" s="5">
        <v>0</v>
      </c>
      <c r="G146" s="5">
        <v>0</v>
      </c>
      <c r="H146" s="4" t="s">
        <v>11</v>
      </c>
      <c r="I146" s="5">
        <v>0</v>
      </c>
      <c r="J146" s="4">
        <v>45915.379120370373</v>
      </c>
    </row>
    <row r="147" spans="1:10" x14ac:dyDescent="0.2">
      <c r="A147" s="2" t="s">
        <v>10</v>
      </c>
      <c r="B147" s="3" t="str">
        <f t="shared" si="6"/>
        <v>NORDICS HCP Survey Email - Finland June 2025</v>
      </c>
      <c r="C147" s="3" t="str">
        <f>HYPERLINK("https://otsuka-europe-crm.veevavault.com/ui/#object/sent_email__v/VBLZ025E82GLOKN", "SE-000258292")</f>
        <v>SE-000258292</v>
      </c>
      <c r="D147" s="4" t="s">
        <v>11</v>
      </c>
      <c r="E147" s="5">
        <v>0</v>
      </c>
      <c r="F147" s="5">
        <v>0</v>
      </c>
      <c r="G147" s="5">
        <v>0</v>
      </c>
      <c r="H147" s="4" t="s">
        <v>11</v>
      </c>
      <c r="I147" s="5">
        <v>0</v>
      </c>
      <c r="J147" s="4">
        <v>45915.377627314818</v>
      </c>
    </row>
    <row r="148" spans="1:10" x14ac:dyDescent="0.2">
      <c r="A148" s="2" t="s">
        <v>10</v>
      </c>
      <c r="B148" s="3" t="str">
        <f t="shared" si="6"/>
        <v>NORDICS HCP Survey Email - Finland June 2025</v>
      </c>
      <c r="C148" s="3" t="str">
        <f>HYPERLINK("https://otsuka-europe-crm.veevavault.com/ui/#object/sent_email__v/VBLZ025E82GLOKO", "SE-000258293")</f>
        <v>SE-000258293</v>
      </c>
      <c r="D148" s="4" t="s">
        <v>11</v>
      </c>
      <c r="E148" s="5">
        <v>0</v>
      </c>
      <c r="F148" s="5">
        <v>0</v>
      </c>
      <c r="G148" s="5">
        <v>0</v>
      </c>
      <c r="H148" s="4" t="s">
        <v>11</v>
      </c>
      <c r="I148" s="5">
        <v>0</v>
      </c>
      <c r="J148" s="4">
        <v>45915.377835648149</v>
      </c>
    </row>
    <row r="149" spans="1:10" x14ac:dyDescent="0.2">
      <c r="A149" s="2" t="s">
        <v>10</v>
      </c>
      <c r="B149" s="3" t="str">
        <f t="shared" si="6"/>
        <v>NORDICS HCP Survey Email - Finland June 2025</v>
      </c>
      <c r="C149" s="3" t="str">
        <f>HYPERLINK("https://otsuka-europe-crm.veevavault.com/ui/#object/sent_email__v/VBLZ025E82GLOKP", "SE-000258294")</f>
        <v>SE-000258294</v>
      </c>
      <c r="D149" s="4" t="s">
        <v>11</v>
      </c>
      <c r="E149" s="5">
        <v>0</v>
      </c>
      <c r="F149" s="5">
        <v>0</v>
      </c>
      <c r="G149" s="5">
        <v>0</v>
      </c>
      <c r="H149" s="4" t="s">
        <v>11</v>
      </c>
      <c r="I149" s="5">
        <v>0</v>
      </c>
      <c r="J149" s="4">
        <v>45915.378032407411</v>
      </c>
    </row>
    <row r="150" spans="1:10" x14ac:dyDescent="0.2">
      <c r="A150" s="2" t="s">
        <v>10</v>
      </c>
      <c r="B150" s="3" t="str">
        <f t="shared" si="6"/>
        <v>NORDICS HCP Survey Email - Finland June 2025</v>
      </c>
      <c r="C150" s="3" t="str">
        <f>HYPERLINK("https://otsuka-europe-crm.veevavault.com/ui/#object/sent_email__v/VBLZ025E82GLOKQ", "SE-000258295")</f>
        <v>SE-000258295</v>
      </c>
      <c r="D150" s="4" t="s">
        <v>11</v>
      </c>
      <c r="E150" s="5">
        <v>0</v>
      </c>
      <c r="F150" s="5">
        <v>0</v>
      </c>
      <c r="G150" s="5">
        <v>0</v>
      </c>
      <c r="H150" s="4" t="s">
        <v>11</v>
      </c>
      <c r="I150" s="5">
        <v>0</v>
      </c>
      <c r="J150" s="4">
        <v>45915.378692129627</v>
      </c>
    </row>
    <row r="151" spans="1:10" x14ac:dyDescent="0.2">
      <c r="A151" s="2" t="s">
        <v>10</v>
      </c>
      <c r="B151" s="3" t="str">
        <f t="shared" si="6"/>
        <v>NORDICS HCP Survey Email - Finland June 2025</v>
      </c>
      <c r="C151" s="3" t="str">
        <f>HYPERLINK("https://otsuka-europe-crm.veevavault.com/ui/#object/sent_email__v/VBLZ025E82GLOKR", "SE-000258296")</f>
        <v>SE-000258296</v>
      </c>
      <c r="D151" s="4" t="s">
        <v>11</v>
      </c>
      <c r="E151" s="5">
        <v>0</v>
      </c>
      <c r="F151" s="5">
        <v>0</v>
      </c>
      <c r="G151" s="5">
        <v>0</v>
      </c>
      <c r="H151" s="4" t="s">
        <v>11</v>
      </c>
      <c r="I151" s="5">
        <v>0</v>
      </c>
      <c r="J151" s="4">
        <v>45915.378900462965</v>
      </c>
    </row>
    <row r="152" spans="1:10" x14ac:dyDescent="0.2">
      <c r="A152" s="2" t="s">
        <v>10</v>
      </c>
      <c r="B152" s="3" t="str">
        <f t="shared" si="6"/>
        <v>NORDICS HCP Survey Email - Finland June 2025</v>
      </c>
      <c r="C152" s="3" t="str">
        <f>HYPERLINK("https://otsuka-europe-crm.veevavault.com/ui/#object/sent_email__v/VBLZ025E82GLOKS", "SE-000258297")</f>
        <v>SE-000258297</v>
      </c>
      <c r="D152" s="4" t="s">
        <v>11</v>
      </c>
      <c r="E152" s="5">
        <v>0</v>
      </c>
      <c r="F152" s="5">
        <v>0</v>
      </c>
      <c r="G152" s="5">
        <v>0</v>
      </c>
      <c r="H152" s="4" t="s">
        <v>11</v>
      </c>
      <c r="I152" s="5">
        <v>0</v>
      </c>
      <c r="J152" s="4">
        <v>45915.379814814813</v>
      </c>
    </row>
    <row r="153" spans="1:10" x14ac:dyDescent="0.2">
      <c r="A153" s="2" t="s">
        <v>10</v>
      </c>
      <c r="B153" s="3" t="str">
        <f t="shared" ref="B153:B216" si="7">HYPERLINK("https://otsuka-europe-crm.veevavault.com/ui/#object/approved_document__v/V5OZ025E82THH71", "NORDICS HCP Survey Email - Finland June 2025")</f>
        <v>NORDICS HCP Survey Email - Finland June 2025</v>
      </c>
      <c r="C153" s="3" t="str">
        <f>HYPERLINK("https://otsuka-europe-crm.veevavault.com/ui/#object/sent_email__v/VBLZ025E82GLOKT", "SE-000258298")</f>
        <v>SE-000258298</v>
      </c>
      <c r="D153" s="4" t="s">
        <v>11</v>
      </c>
      <c r="E153" s="5">
        <v>0</v>
      </c>
      <c r="F153" s="5">
        <v>0</v>
      </c>
      <c r="G153" s="5">
        <v>0</v>
      </c>
      <c r="H153" s="4" t="s">
        <v>11</v>
      </c>
      <c r="I153" s="5">
        <v>0</v>
      </c>
      <c r="J153" s="4">
        <v>45915.377511574072</v>
      </c>
    </row>
    <row r="154" spans="1:10" x14ac:dyDescent="0.2">
      <c r="A154" s="2" t="s">
        <v>10</v>
      </c>
      <c r="B154" s="3" t="str">
        <f t="shared" si="7"/>
        <v>NORDICS HCP Survey Email - Finland June 2025</v>
      </c>
      <c r="C154" s="3" t="str">
        <f>HYPERLINK("https://otsuka-europe-crm.veevavault.com/ui/#object/sent_email__v/VBLZ025E82GLOKU", "SE-000258299")</f>
        <v>SE-000258299</v>
      </c>
      <c r="D154" s="4" t="s">
        <v>11</v>
      </c>
      <c r="E154" s="5">
        <v>0</v>
      </c>
      <c r="F154" s="5">
        <v>0</v>
      </c>
      <c r="G154" s="5">
        <v>0</v>
      </c>
      <c r="H154" s="4" t="s">
        <v>11</v>
      </c>
      <c r="I154" s="5">
        <v>0</v>
      </c>
      <c r="J154" s="4">
        <v>45915.378148148149</v>
      </c>
    </row>
    <row r="155" spans="1:10" x14ac:dyDescent="0.2">
      <c r="A155" s="2" t="s">
        <v>10</v>
      </c>
      <c r="B155" s="3" t="str">
        <f t="shared" si="7"/>
        <v>NORDICS HCP Survey Email - Finland June 2025</v>
      </c>
      <c r="C155" s="3" t="str">
        <f>HYPERLINK("https://otsuka-europe-crm.veevavault.com/ui/#object/sent_email__v/VBLZ025E82GLOKV", "SE-000258300")</f>
        <v>SE-000258300</v>
      </c>
      <c r="D155" s="4" t="s">
        <v>11</v>
      </c>
      <c r="E155" s="5">
        <v>0</v>
      </c>
      <c r="F155" s="5">
        <v>0</v>
      </c>
      <c r="G155" s="5">
        <v>0</v>
      </c>
      <c r="H155" s="4" t="s">
        <v>11</v>
      </c>
      <c r="I155" s="5">
        <v>0</v>
      </c>
      <c r="J155" s="4">
        <v>45915.378287037034</v>
      </c>
    </row>
    <row r="156" spans="1:10" x14ac:dyDescent="0.2">
      <c r="A156" s="2" t="s">
        <v>10</v>
      </c>
      <c r="B156" s="3" t="str">
        <f t="shared" si="7"/>
        <v>NORDICS HCP Survey Email - Finland June 2025</v>
      </c>
      <c r="C156" s="3" t="str">
        <f>HYPERLINK("https://otsuka-europe-crm.veevavault.com/ui/#object/sent_email__v/VBLZ025E82GLOKW", "SE-000258301")</f>
        <v>SE-000258301</v>
      </c>
      <c r="D156" s="4" t="s">
        <v>11</v>
      </c>
      <c r="E156" s="5">
        <v>0</v>
      </c>
      <c r="F156" s="5">
        <v>0</v>
      </c>
      <c r="G156" s="5">
        <v>0</v>
      </c>
      <c r="H156" s="4" t="s">
        <v>11</v>
      </c>
      <c r="I156" s="5">
        <v>0</v>
      </c>
      <c r="J156" s="4">
        <v>45915.379074074073</v>
      </c>
    </row>
    <row r="157" spans="1:10" x14ac:dyDescent="0.2">
      <c r="A157" s="2" t="s">
        <v>10</v>
      </c>
      <c r="B157" s="3" t="str">
        <f t="shared" si="7"/>
        <v>NORDICS HCP Survey Email - Finland June 2025</v>
      </c>
      <c r="C157" s="3" t="str">
        <f>HYPERLINK("https://otsuka-europe-crm.veevavault.com/ui/#object/sent_email__v/VBLZ025E82GLOKX", "SE-000258302")</f>
        <v>SE-000258302</v>
      </c>
      <c r="D157" s="4" t="s">
        <v>11</v>
      </c>
      <c r="E157" s="5">
        <v>0</v>
      </c>
      <c r="F157" s="5">
        <v>0</v>
      </c>
      <c r="G157" s="5">
        <v>0</v>
      </c>
      <c r="H157" s="4" t="s">
        <v>11</v>
      </c>
      <c r="I157" s="5">
        <v>0</v>
      </c>
      <c r="J157" s="4">
        <v>45915.379270833335</v>
      </c>
    </row>
    <row r="158" spans="1:10" x14ac:dyDescent="0.2">
      <c r="A158" s="2" t="s">
        <v>10</v>
      </c>
      <c r="B158" s="3" t="str">
        <f t="shared" si="7"/>
        <v>NORDICS HCP Survey Email - Finland June 2025</v>
      </c>
      <c r="C158" s="3" t="str">
        <f>HYPERLINK("https://otsuka-europe-crm.veevavault.com/ui/#object/sent_email__v/VBLZ025E82GLOKY", "SE-000258303")</f>
        <v>SE-000258303</v>
      </c>
      <c r="D158" s="4">
        <v>45916.327013888891</v>
      </c>
      <c r="E158" s="5">
        <v>1</v>
      </c>
      <c r="F158" s="5">
        <v>1</v>
      </c>
      <c r="G158" s="5">
        <v>0</v>
      </c>
      <c r="H158" s="4" t="s">
        <v>11</v>
      </c>
      <c r="I158" s="5">
        <v>0</v>
      </c>
      <c r="J158" s="4">
        <v>45915.377557870372</v>
      </c>
    </row>
    <row r="159" spans="1:10" x14ac:dyDescent="0.2">
      <c r="A159" s="2" t="s">
        <v>10</v>
      </c>
      <c r="B159" s="3" t="str">
        <f t="shared" si="7"/>
        <v>NORDICS HCP Survey Email - Finland June 2025</v>
      </c>
      <c r="C159" s="3" t="str">
        <f>HYPERLINK("https://otsuka-europe-crm.veevavault.com/ui/#object/sent_email__v/VBLZ025E82GLOKZ", "SE-000258304")</f>
        <v>SE-000258304</v>
      </c>
      <c r="D159" s="4" t="s">
        <v>11</v>
      </c>
      <c r="E159" s="5">
        <v>0</v>
      </c>
      <c r="F159" s="5">
        <v>0</v>
      </c>
      <c r="G159" s="5">
        <v>0</v>
      </c>
      <c r="H159" s="4" t="s">
        <v>11</v>
      </c>
      <c r="I159" s="5">
        <v>0</v>
      </c>
      <c r="J159" s="4">
        <v>45915.378171296295</v>
      </c>
    </row>
    <row r="160" spans="1:10" x14ac:dyDescent="0.2">
      <c r="A160" s="2" t="s">
        <v>10</v>
      </c>
      <c r="B160" s="3" t="str">
        <f t="shared" si="7"/>
        <v>NORDICS HCP Survey Email - Finland June 2025</v>
      </c>
      <c r="C160" s="3" t="str">
        <f>HYPERLINK("https://otsuka-europe-crm.veevavault.com/ui/#object/sent_email__v/VBLZ025E82GLOL0", "SE-000258305")</f>
        <v>SE-000258305</v>
      </c>
      <c r="D160" s="4" t="s">
        <v>11</v>
      </c>
      <c r="E160" s="5">
        <v>0</v>
      </c>
      <c r="F160" s="5">
        <v>0</v>
      </c>
      <c r="G160" s="5">
        <v>0</v>
      </c>
      <c r="H160" s="4" t="s">
        <v>11</v>
      </c>
      <c r="I160" s="5">
        <v>0</v>
      </c>
      <c r="J160" s="4">
        <v>45915.37835648148</v>
      </c>
    </row>
    <row r="161" spans="1:10" x14ac:dyDescent="0.2">
      <c r="A161" s="2" t="s">
        <v>10</v>
      </c>
      <c r="B161" s="3" t="str">
        <f t="shared" si="7"/>
        <v>NORDICS HCP Survey Email - Finland June 2025</v>
      </c>
      <c r="C161" s="3" t="str">
        <f>HYPERLINK("https://otsuka-europe-crm.veevavault.com/ui/#object/sent_email__v/VBLZ025E82GLOL1", "SE-000258306")</f>
        <v>SE-000258306</v>
      </c>
      <c r="D161" s="4">
        <v>45915.516643518517</v>
      </c>
      <c r="E161" s="5">
        <v>1</v>
      </c>
      <c r="F161" s="5">
        <v>1</v>
      </c>
      <c r="G161" s="5">
        <v>0</v>
      </c>
      <c r="H161" s="4" t="s">
        <v>11</v>
      </c>
      <c r="I161" s="5">
        <v>0</v>
      </c>
      <c r="J161" s="4">
        <v>45915.378981481481</v>
      </c>
    </row>
    <row r="162" spans="1:10" x14ac:dyDescent="0.2">
      <c r="A162" s="2" t="s">
        <v>10</v>
      </c>
      <c r="B162" s="3" t="str">
        <f t="shared" si="7"/>
        <v>NORDICS HCP Survey Email - Finland June 2025</v>
      </c>
      <c r="C162" s="3" t="str">
        <f>HYPERLINK("https://otsuka-europe-crm.veevavault.com/ui/#object/sent_email__v/VBLZ025E82GLOL2", "SE-000258307")</f>
        <v>SE-000258307</v>
      </c>
      <c r="D162" s="4">
        <v>45919.380474537036</v>
      </c>
      <c r="E162" s="5">
        <v>1</v>
      </c>
      <c r="F162" s="5">
        <v>1</v>
      </c>
      <c r="G162" s="5">
        <v>0</v>
      </c>
      <c r="H162" s="4" t="s">
        <v>11</v>
      </c>
      <c r="I162" s="5">
        <v>0</v>
      </c>
      <c r="J162" s="4">
        <v>45915.379259259258</v>
      </c>
    </row>
    <row r="163" spans="1:10" x14ac:dyDescent="0.2">
      <c r="A163" s="2" t="s">
        <v>10</v>
      </c>
      <c r="B163" s="3" t="str">
        <f t="shared" si="7"/>
        <v>NORDICS HCP Survey Email - Finland June 2025</v>
      </c>
      <c r="C163" s="3" t="str">
        <f>HYPERLINK("https://otsuka-europe-crm.veevavault.com/ui/#object/sent_email__v/VBLZ025E82GLOL4", "SE-000258309")</f>
        <v>SE-000258309</v>
      </c>
      <c r="D163" s="4" t="s">
        <v>11</v>
      </c>
      <c r="E163" s="5">
        <v>0</v>
      </c>
      <c r="F163" s="5">
        <v>0</v>
      </c>
      <c r="G163" s="5">
        <v>0</v>
      </c>
      <c r="H163" s="4" t="s">
        <v>11</v>
      </c>
      <c r="I163" s="5">
        <v>0</v>
      </c>
      <c r="J163" s="4">
        <v>45915.377800925926</v>
      </c>
    </row>
    <row r="164" spans="1:10" x14ac:dyDescent="0.2">
      <c r="A164" s="2" t="s">
        <v>10</v>
      </c>
      <c r="B164" s="3" t="str">
        <f t="shared" si="7"/>
        <v>NORDICS HCP Survey Email - Finland June 2025</v>
      </c>
      <c r="C164" s="3" t="str">
        <f>HYPERLINK("https://otsuka-europe-crm.veevavault.com/ui/#object/sent_email__v/VBLZ025E82GLOL5", "SE-000258310")</f>
        <v>SE-000258310</v>
      </c>
      <c r="D164" s="4" t="s">
        <v>11</v>
      </c>
      <c r="E164" s="5">
        <v>0</v>
      </c>
      <c r="F164" s="5">
        <v>0</v>
      </c>
      <c r="G164" s="5">
        <v>0</v>
      </c>
      <c r="H164" s="4" t="s">
        <v>11</v>
      </c>
      <c r="I164" s="5">
        <v>0</v>
      </c>
      <c r="J164" s="4">
        <v>45915.377997685187</v>
      </c>
    </row>
    <row r="165" spans="1:10" x14ac:dyDescent="0.2">
      <c r="A165" s="2" t="s">
        <v>10</v>
      </c>
      <c r="B165" s="3" t="str">
        <f t="shared" si="7"/>
        <v>NORDICS HCP Survey Email - Finland June 2025</v>
      </c>
      <c r="C165" s="3" t="str">
        <f>HYPERLINK("https://otsuka-europe-crm.veevavault.com/ui/#object/sent_email__v/VBLZ025E82GLOL6", "SE-000258311")</f>
        <v>SE-000258311</v>
      </c>
      <c r="D165" s="4">
        <v>45915.437303240738</v>
      </c>
      <c r="E165" s="5">
        <v>1</v>
      </c>
      <c r="F165" s="5">
        <v>3</v>
      </c>
      <c r="G165" s="5">
        <v>0</v>
      </c>
      <c r="H165" s="4" t="s">
        <v>11</v>
      </c>
      <c r="I165" s="5">
        <v>0</v>
      </c>
      <c r="J165" s="4">
        <v>45915.378645833334</v>
      </c>
    </row>
    <row r="166" spans="1:10" x14ac:dyDescent="0.2">
      <c r="A166" s="2" t="s">
        <v>10</v>
      </c>
      <c r="B166" s="3" t="str">
        <f t="shared" si="7"/>
        <v>NORDICS HCP Survey Email - Finland June 2025</v>
      </c>
      <c r="C166" s="3" t="str">
        <f>HYPERLINK("https://otsuka-europe-crm.veevavault.com/ui/#object/sent_email__v/VBLZ025E82GLOL7", "SE-000258312")</f>
        <v>SE-000258312</v>
      </c>
      <c r="D166" s="4" t="s">
        <v>11</v>
      </c>
      <c r="E166" s="5">
        <v>0</v>
      </c>
      <c r="F166" s="5">
        <v>0</v>
      </c>
      <c r="G166" s="5">
        <v>0</v>
      </c>
      <c r="H166" s="4" t="s">
        <v>11</v>
      </c>
      <c r="I166" s="5">
        <v>0</v>
      </c>
      <c r="J166" s="4">
        <v>45915.378738425927</v>
      </c>
    </row>
    <row r="167" spans="1:10" x14ac:dyDescent="0.2">
      <c r="A167" s="2" t="s">
        <v>10</v>
      </c>
      <c r="B167" s="3" t="str">
        <f t="shared" si="7"/>
        <v>NORDICS HCP Survey Email - Finland June 2025</v>
      </c>
      <c r="C167" s="3" t="str">
        <f>HYPERLINK("https://otsuka-europe-crm.veevavault.com/ui/#object/sent_email__v/VBLZ025E82GLOL8", "SE-000258313")</f>
        <v>SE-000258313</v>
      </c>
      <c r="D167" s="4" t="s">
        <v>11</v>
      </c>
      <c r="E167" s="5">
        <v>0</v>
      </c>
      <c r="F167" s="5">
        <v>0</v>
      </c>
      <c r="G167" s="5">
        <v>0</v>
      </c>
      <c r="H167" s="4" t="s">
        <v>11</v>
      </c>
      <c r="I167" s="5">
        <v>0</v>
      </c>
      <c r="J167" s="4">
        <v>45915.379895833335</v>
      </c>
    </row>
    <row r="168" spans="1:10" x14ac:dyDescent="0.2">
      <c r="A168" s="2" t="s">
        <v>10</v>
      </c>
      <c r="B168" s="3" t="str">
        <f t="shared" si="7"/>
        <v>NORDICS HCP Survey Email - Finland June 2025</v>
      </c>
      <c r="C168" s="3" t="str">
        <f>HYPERLINK("https://otsuka-europe-crm.veevavault.com/ui/#object/sent_email__v/VBLZ025E82GLOL9", "SE-000258314")</f>
        <v>SE-000258314</v>
      </c>
      <c r="D168" s="4" t="s">
        <v>11</v>
      </c>
      <c r="E168" s="5">
        <v>0</v>
      </c>
      <c r="F168" s="5">
        <v>0</v>
      </c>
      <c r="G168" s="5">
        <v>0</v>
      </c>
      <c r="H168" s="4" t="s">
        <v>11</v>
      </c>
      <c r="I168" s="5">
        <v>0</v>
      </c>
      <c r="J168" s="4">
        <v>45915.377488425926</v>
      </c>
    </row>
    <row r="169" spans="1:10" x14ac:dyDescent="0.2">
      <c r="A169" s="2" t="s">
        <v>10</v>
      </c>
      <c r="B169" s="3" t="str">
        <f t="shared" si="7"/>
        <v>NORDICS HCP Survey Email - Finland June 2025</v>
      </c>
      <c r="C169" s="3" t="str">
        <f>HYPERLINK("https://otsuka-europe-crm.veevavault.com/ui/#object/sent_email__v/VBLZ025E82GLOLA", "SE-000258315")</f>
        <v>SE-000258315</v>
      </c>
      <c r="D169" s="4">
        <v>45915.4921412037</v>
      </c>
      <c r="E169" s="5">
        <v>1</v>
      </c>
      <c r="F169" s="5">
        <v>1</v>
      </c>
      <c r="G169" s="5">
        <v>0</v>
      </c>
      <c r="H169" s="4" t="s">
        <v>11</v>
      </c>
      <c r="I169" s="5">
        <v>0</v>
      </c>
      <c r="J169" s="4">
        <v>45915.378194444442</v>
      </c>
    </row>
    <row r="170" spans="1:10" x14ac:dyDescent="0.2">
      <c r="A170" s="2" t="s">
        <v>10</v>
      </c>
      <c r="B170" s="3" t="str">
        <f t="shared" si="7"/>
        <v>NORDICS HCP Survey Email - Finland June 2025</v>
      </c>
      <c r="C170" s="3" t="str">
        <f>HYPERLINK("https://otsuka-europe-crm.veevavault.com/ui/#object/sent_email__v/VBLZ025E82GLOLB", "SE-000258316")</f>
        <v>SE-000258316</v>
      </c>
      <c r="D170" s="4">
        <v>45918.846145833333</v>
      </c>
      <c r="E170" s="5">
        <v>1</v>
      </c>
      <c r="F170" s="5">
        <v>2</v>
      </c>
      <c r="G170" s="5">
        <v>0</v>
      </c>
      <c r="H170" s="4" t="s">
        <v>11</v>
      </c>
      <c r="I170" s="5">
        <v>0</v>
      </c>
      <c r="J170" s="4">
        <v>45915.378321759257</v>
      </c>
    </row>
    <row r="171" spans="1:10" x14ac:dyDescent="0.2">
      <c r="A171" s="2" t="s">
        <v>10</v>
      </c>
      <c r="B171" s="3" t="str">
        <f t="shared" si="7"/>
        <v>NORDICS HCP Survey Email - Finland June 2025</v>
      </c>
      <c r="C171" s="3" t="str">
        <f>HYPERLINK("https://otsuka-europe-crm.veevavault.com/ui/#object/sent_email__v/VBLZ025E82GLOLC", "SE-000258317")</f>
        <v>SE-000258317</v>
      </c>
      <c r="D171" s="4" t="s">
        <v>11</v>
      </c>
      <c r="E171" s="5">
        <v>0</v>
      </c>
      <c r="F171" s="5">
        <v>0</v>
      </c>
      <c r="G171" s="5">
        <v>0</v>
      </c>
      <c r="H171" s="4" t="s">
        <v>11</v>
      </c>
      <c r="I171" s="5">
        <v>0</v>
      </c>
      <c r="J171" s="4">
        <v>45915.378981481481</v>
      </c>
    </row>
    <row r="172" spans="1:10" x14ac:dyDescent="0.2">
      <c r="A172" s="2" t="s">
        <v>10</v>
      </c>
      <c r="B172" s="3" t="str">
        <f t="shared" si="7"/>
        <v>NORDICS HCP Survey Email - Finland June 2025</v>
      </c>
      <c r="C172" s="3" t="str">
        <f>HYPERLINK("https://otsuka-europe-crm.veevavault.com/ui/#object/sent_email__v/VBLZ025E82GLOLD", "SE-000258318")</f>
        <v>SE-000258318</v>
      </c>
      <c r="D172" s="4" t="s">
        <v>11</v>
      </c>
      <c r="E172" s="5">
        <v>0</v>
      </c>
      <c r="F172" s="5">
        <v>0</v>
      </c>
      <c r="G172" s="5">
        <v>0</v>
      </c>
      <c r="H172" s="4" t="s">
        <v>11</v>
      </c>
      <c r="I172" s="5">
        <v>0</v>
      </c>
      <c r="J172" s="4">
        <v>45915.379189814812</v>
      </c>
    </row>
    <row r="173" spans="1:10" x14ac:dyDescent="0.2">
      <c r="A173" s="2" t="s">
        <v>10</v>
      </c>
      <c r="B173" s="3" t="str">
        <f t="shared" si="7"/>
        <v>NORDICS HCP Survey Email - Finland June 2025</v>
      </c>
      <c r="C173" s="3" t="str">
        <f>HYPERLINK("https://otsuka-europe-crm.veevavault.com/ui/#object/sent_email__v/VBLZ025E82GLOLE", "SE-000258319")</f>
        <v>SE-000258319</v>
      </c>
      <c r="D173" s="4">
        <v>45915.393993055557</v>
      </c>
      <c r="E173" s="5">
        <v>1</v>
      </c>
      <c r="F173" s="5">
        <v>1</v>
      </c>
      <c r="G173" s="5">
        <v>0</v>
      </c>
      <c r="H173" s="4" t="s">
        <v>11</v>
      </c>
      <c r="I173" s="5">
        <v>0</v>
      </c>
      <c r="J173" s="4">
        <v>45915.377569444441</v>
      </c>
    </row>
    <row r="174" spans="1:10" x14ac:dyDescent="0.2">
      <c r="A174" s="2" t="s">
        <v>10</v>
      </c>
      <c r="B174" s="3" t="str">
        <f t="shared" si="7"/>
        <v>NORDICS HCP Survey Email - Finland June 2025</v>
      </c>
      <c r="C174" s="3" t="str">
        <f>HYPERLINK("https://otsuka-europe-crm.veevavault.com/ui/#object/sent_email__v/VBLZ025E82GLOLF", "SE-000258320")</f>
        <v>SE-000258320</v>
      </c>
      <c r="D174" s="4" t="s">
        <v>11</v>
      </c>
      <c r="E174" s="5">
        <v>0</v>
      </c>
      <c r="F174" s="5">
        <v>0</v>
      </c>
      <c r="G174" s="5">
        <v>0</v>
      </c>
      <c r="H174" s="4" t="s">
        <v>11</v>
      </c>
      <c r="I174" s="5">
        <v>0</v>
      </c>
      <c r="J174" s="4">
        <v>45915.377824074072</v>
      </c>
    </row>
    <row r="175" spans="1:10" x14ac:dyDescent="0.2">
      <c r="A175" s="2" t="s">
        <v>10</v>
      </c>
      <c r="B175" s="3" t="str">
        <f t="shared" si="7"/>
        <v>NORDICS HCP Survey Email - Finland June 2025</v>
      </c>
      <c r="C175" s="3" t="str">
        <f>HYPERLINK("https://otsuka-europe-crm.veevavault.com/ui/#object/sent_email__v/VBLZ025E82GLOLG", "SE-000258321")</f>
        <v>SE-000258321</v>
      </c>
      <c r="D175" s="4" t="s">
        <v>11</v>
      </c>
      <c r="E175" s="5">
        <v>0</v>
      </c>
      <c r="F175" s="5">
        <v>0</v>
      </c>
      <c r="G175" s="5">
        <v>0</v>
      </c>
      <c r="H175" s="4" t="s">
        <v>11</v>
      </c>
      <c r="I175" s="5">
        <v>0</v>
      </c>
      <c r="J175" s="4">
        <v>45915.377951388888</v>
      </c>
    </row>
    <row r="176" spans="1:10" x14ac:dyDescent="0.2">
      <c r="A176" s="2" t="s">
        <v>10</v>
      </c>
      <c r="B176" s="3" t="str">
        <f t="shared" si="7"/>
        <v>NORDICS HCP Survey Email - Finland June 2025</v>
      </c>
      <c r="C176" s="3" t="str">
        <f>HYPERLINK("https://otsuka-europe-crm.veevavault.com/ui/#object/sent_email__v/VBLZ025E82GLOLH", "SE-000258322")</f>
        <v>SE-000258322</v>
      </c>
      <c r="D176" s="4">
        <v>45915.446805555555</v>
      </c>
      <c r="E176" s="5">
        <v>1</v>
      </c>
      <c r="F176" s="5">
        <v>1</v>
      </c>
      <c r="G176" s="5">
        <v>0</v>
      </c>
      <c r="H176" s="4" t="s">
        <v>11</v>
      </c>
      <c r="I176" s="5">
        <v>0</v>
      </c>
      <c r="J176" s="4">
        <v>45915.378668981481</v>
      </c>
    </row>
    <row r="177" spans="1:10" x14ac:dyDescent="0.2">
      <c r="A177" s="2" t="s">
        <v>10</v>
      </c>
      <c r="B177" s="3" t="str">
        <f t="shared" si="7"/>
        <v>NORDICS HCP Survey Email - Finland June 2025</v>
      </c>
      <c r="C177" s="3" t="str">
        <f>HYPERLINK("https://otsuka-europe-crm.veevavault.com/ui/#object/sent_email__v/VBLZ025E82GLOLI", "SE-000258323")</f>
        <v>SE-000258323</v>
      </c>
      <c r="D177" s="4" t="s">
        <v>11</v>
      </c>
      <c r="E177" s="5">
        <v>0</v>
      </c>
      <c r="F177" s="5">
        <v>0</v>
      </c>
      <c r="G177" s="5">
        <v>0</v>
      </c>
      <c r="H177" s="4" t="s">
        <v>11</v>
      </c>
      <c r="I177" s="5">
        <v>0</v>
      </c>
      <c r="J177" s="4">
        <v>45915.378958333335</v>
      </c>
    </row>
    <row r="178" spans="1:10" x14ac:dyDescent="0.2">
      <c r="A178" s="2" t="s">
        <v>10</v>
      </c>
      <c r="B178" s="3" t="str">
        <f t="shared" si="7"/>
        <v>NORDICS HCP Survey Email - Finland June 2025</v>
      </c>
      <c r="C178" s="3" t="str">
        <f>HYPERLINK("https://otsuka-europe-crm.veevavault.com/ui/#object/sent_email__v/VBLZ025E82GLOLJ", "SE-000258324")</f>
        <v>SE-000258324</v>
      </c>
      <c r="D178" s="4" t="s">
        <v>11</v>
      </c>
      <c r="E178" s="5">
        <v>0</v>
      </c>
      <c r="F178" s="5">
        <v>0</v>
      </c>
      <c r="G178" s="5">
        <v>0</v>
      </c>
      <c r="H178" s="4" t="s">
        <v>11</v>
      </c>
      <c r="I178" s="5">
        <v>0</v>
      </c>
      <c r="J178" s="4">
        <v>45915.379849537036</v>
      </c>
    </row>
    <row r="179" spans="1:10" x14ac:dyDescent="0.2">
      <c r="A179" s="2" t="s">
        <v>10</v>
      </c>
      <c r="B179" s="3" t="str">
        <f t="shared" si="7"/>
        <v>NORDICS HCP Survey Email - Finland June 2025</v>
      </c>
      <c r="C179" s="3" t="str">
        <f>HYPERLINK("https://otsuka-europe-crm.veevavault.com/ui/#object/sent_email__v/VBLZ025E82GLOLK", "SE-000258325")</f>
        <v>SE-000258325</v>
      </c>
      <c r="D179" s="4" t="s">
        <v>11</v>
      </c>
      <c r="E179" s="5">
        <v>0</v>
      </c>
      <c r="F179" s="5">
        <v>0</v>
      </c>
      <c r="G179" s="5">
        <v>0</v>
      </c>
      <c r="H179" s="4" t="s">
        <v>11</v>
      </c>
      <c r="I179" s="5">
        <v>0</v>
      </c>
      <c r="J179" s="4">
        <v>45915.377557870372</v>
      </c>
    </row>
    <row r="180" spans="1:10" x14ac:dyDescent="0.2">
      <c r="A180" s="2" t="s">
        <v>10</v>
      </c>
      <c r="B180" s="3" t="str">
        <f t="shared" si="7"/>
        <v>NORDICS HCP Survey Email - Finland June 2025</v>
      </c>
      <c r="C180" s="3" t="str">
        <f>HYPERLINK("https://otsuka-europe-crm.veevavault.com/ui/#object/sent_email__v/VBLZ025E82GLOLM", "SE-000258327")</f>
        <v>SE-000258327</v>
      </c>
      <c r="D180" s="4" t="s">
        <v>11</v>
      </c>
      <c r="E180" s="5">
        <v>0</v>
      </c>
      <c r="F180" s="5">
        <v>0</v>
      </c>
      <c r="G180" s="5">
        <v>0</v>
      </c>
      <c r="H180" s="4" t="s">
        <v>11</v>
      </c>
      <c r="I180" s="5">
        <v>0</v>
      </c>
      <c r="J180" s="4">
        <v>45915.378252314818</v>
      </c>
    </row>
    <row r="181" spans="1:10" x14ac:dyDescent="0.2">
      <c r="A181" s="2" t="s">
        <v>10</v>
      </c>
      <c r="B181" s="3" t="str">
        <f t="shared" si="7"/>
        <v>NORDICS HCP Survey Email - Finland June 2025</v>
      </c>
      <c r="C181" s="3" t="str">
        <f>HYPERLINK("https://otsuka-europe-crm.veevavault.com/ui/#object/sent_email__v/VBLZ025E82GLOLN", "SE-000258328")</f>
        <v>SE-000258328</v>
      </c>
      <c r="D181" s="4" t="s">
        <v>11</v>
      </c>
      <c r="E181" s="5">
        <v>0</v>
      </c>
      <c r="F181" s="5">
        <v>0</v>
      </c>
      <c r="G181" s="5">
        <v>0</v>
      </c>
      <c r="H181" s="4" t="s">
        <v>11</v>
      </c>
      <c r="I181" s="5">
        <v>0</v>
      </c>
      <c r="J181" s="4">
        <v>45915.379050925927</v>
      </c>
    </row>
    <row r="182" spans="1:10" x14ac:dyDescent="0.2">
      <c r="A182" s="2" t="s">
        <v>10</v>
      </c>
      <c r="B182" s="3" t="str">
        <f t="shared" si="7"/>
        <v>NORDICS HCP Survey Email - Finland June 2025</v>
      </c>
      <c r="C182" s="3" t="str">
        <f>HYPERLINK("https://otsuka-europe-crm.veevavault.com/ui/#object/sent_email__v/VBLZ025E82GLOLO", "SE-000258329")</f>
        <v>SE-000258329</v>
      </c>
      <c r="D182" s="4" t="s">
        <v>11</v>
      </c>
      <c r="E182" s="5">
        <v>0</v>
      </c>
      <c r="F182" s="5">
        <v>0</v>
      </c>
      <c r="G182" s="5">
        <v>0</v>
      </c>
      <c r="H182" s="4" t="s">
        <v>11</v>
      </c>
      <c r="I182" s="5">
        <v>0</v>
      </c>
      <c r="J182" s="4">
        <v>45915.379120370373</v>
      </c>
    </row>
    <row r="183" spans="1:10" x14ac:dyDescent="0.2">
      <c r="A183" s="2" t="s">
        <v>10</v>
      </c>
      <c r="B183" s="3" t="str">
        <f t="shared" si="7"/>
        <v>NORDICS HCP Survey Email - Finland June 2025</v>
      </c>
      <c r="C183" s="3" t="str">
        <f>HYPERLINK("https://otsuka-europe-crm.veevavault.com/ui/#object/sent_email__v/VBLZ025E82GLOLP", "SE-000258330")</f>
        <v>SE-000258330</v>
      </c>
      <c r="D183" s="4" t="s">
        <v>11</v>
      </c>
      <c r="E183" s="5">
        <v>0</v>
      </c>
      <c r="F183" s="5">
        <v>0</v>
      </c>
      <c r="G183" s="5">
        <v>0</v>
      </c>
      <c r="H183" s="4" t="s">
        <v>11</v>
      </c>
      <c r="I183" s="5">
        <v>0</v>
      </c>
      <c r="J183" s="4">
        <v>45915.377604166664</v>
      </c>
    </row>
    <row r="184" spans="1:10" x14ac:dyDescent="0.2">
      <c r="A184" s="2" t="s">
        <v>10</v>
      </c>
      <c r="B184" s="3" t="str">
        <f t="shared" si="7"/>
        <v>NORDICS HCP Survey Email - Finland June 2025</v>
      </c>
      <c r="C184" s="3" t="str">
        <f>HYPERLINK("https://otsuka-europe-crm.veevavault.com/ui/#object/sent_email__v/VBLZ025E82GLOLQ", "SE-000258331")</f>
        <v>SE-000258331</v>
      </c>
      <c r="D184" s="4" t="s">
        <v>11</v>
      </c>
      <c r="E184" s="5">
        <v>0</v>
      </c>
      <c r="F184" s="5">
        <v>0</v>
      </c>
      <c r="G184" s="5">
        <v>0</v>
      </c>
      <c r="H184" s="4" t="s">
        <v>11</v>
      </c>
      <c r="I184" s="5">
        <v>0</v>
      </c>
      <c r="J184" s="4">
        <v>45915.377789351849</v>
      </c>
    </row>
    <row r="185" spans="1:10" x14ac:dyDescent="0.2">
      <c r="A185" s="2" t="s">
        <v>10</v>
      </c>
      <c r="B185" s="3" t="str">
        <f t="shared" si="7"/>
        <v>NORDICS HCP Survey Email - Finland June 2025</v>
      </c>
      <c r="C185" s="3" t="str">
        <f>HYPERLINK("https://otsuka-europe-crm.veevavault.com/ui/#object/sent_email__v/VBLZ025E82GLOLR", "SE-000258332")</f>
        <v>SE-000258332</v>
      </c>
      <c r="D185" s="4" t="s">
        <v>11</v>
      </c>
      <c r="E185" s="5">
        <v>0</v>
      </c>
      <c r="F185" s="5">
        <v>0</v>
      </c>
      <c r="G185" s="5">
        <v>0</v>
      </c>
      <c r="H185" s="4" t="s">
        <v>11</v>
      </c>
      <c r="I185" s="5">
        <v>0</v>
      </c>
      <c r="J185" s="4">
        <v>45915.377951388888</v>
      </c>
    </row>
    <row r="186" spans="1:10" x14ac:dyDescent="0.2">
      <c r="A186" s="2" t="s">
        <v>10</v>
      </c>
      <c r="B186" s="3" t="str">
        <f t="shared" si="7"/>
        <v>NORDICS HCP Survey Email - Finland June 2025</v>
      </c>
      <c r="C186" s="3" t="str">
        <f>HYPERLINK("https://otsuka-europe-crm.veevavault.com/ui/#object/sent_email__v/VBLZ025E82GLOLS", "SE-000258333")</f>
        <v>SE-000258333</v>
      </c>
      <c r="D186" s="4">
        <v>45915.385844907411</v>
      </c>
      <c r="E186" s="5">
        <v>1</v>
      </c>
      <c r="F186" s="5">
        <v>1</v>
      </c>
      <c r="G186" s="5">
        <v>1</v>
      </c>
      <c r="H186" s="4">
        <v>45974.67292824074</v>
      </c>
      <c r="I186" s="5">
        <v>16</v>
      </c>
      <c r="J186" s="4">
        <v>45915.378680555557</v>
      </c>
    </row>
    <row r="187" spans="1:10" x14ac:dyDescent="0.2">
      <c r="A187" s="2" t="s">
        <v>10</v>
      </c>
      <c r="B187" s="3" t="str">
        <f t="shared" si="7"/>
        <v>NORDICS HCP Survey Email - Finland June 2025</v>
      </c>
      <c r="C187" s="3" t="str">
        <f>HYPERLINK("https://otsuka-europe-crm.veevavault.com/ui/#object/sent_email__v/VBLZ025E82GLOLT", "SE-000258334")</f>
        <v>SE-000258334</v>
      </c>
      <c r="D187" s="4" t="s">
        <v>11</v>
      </c>
      <c r="E187" s="5">
        <v>0</v>
      </c>
      <c r="F187" s="5">
        <v>0</v>
      </c>
      <c r="G187" s="5">
        <v>0</v>
      </c>
      <c r="H187" s="4" t="s">
        <v>11</v>
      </c>
      <c r="I187" s="5">
        <v>0</v>
      </c>
      <c r="J187" s="4">
        <v>45915.378750000003</v>
      </c>
    </row>
    <row r="188" spans="1:10" x14ac:dyDescent="0.2">
      <c r="A188" s="2" t="s">
        <v>10</v>
      </c>
      <c r="B188" s="3" t="str">
        <f t="shared" si="7"/>
        <v>NORDICS HCP Survey Email - Finland June 2025</v>
      </c>
      <c r="C188" s="3" t="str">
        <f>HYPERLINK("https://otsuka-europe-crm.veevavault.com/ui/#object/sent_email__v/VBLZ025E82GLOLU", "SE-000258335")</f>
        <v>SE-000258335</v>
      </c>
      <c r="D188" s="4" t="s">
        <v>11</v>
      </c>
      <c r="E188" s="5">
        <v>0</v>
      </c>
      <c r="F188" s="5">
        <v>0</v>
      </c>
      <c r="G188" s="5">
        <v>0</v>
      </c>
      <c r="H188" s="4" t="s">
        <v>11</v>
      </c>
      <c r="I188" s="5">
        <v>0</v>
      </c>
      <c r="J188" s="4">
        <v>45915.379895833335</v>
      </c>
    </row>
    <row r="189" spans="1:10" x14ac:dyDescent="0.2">
      <c r="A189" s="2" t="s">
        <v>10</v>
      </c>
      <c r="B189" s="3" t="str">
        <f t="shared" si="7"/>
        <v>NORDICS HCP Survey Email - Finland June 2025</v>
      </c>
      <c r="C189" s="3" t="str">
        <f>HYPERLINK("https://otsuka-europe-crm.veevavault.com/ui/#object/sent_email__v/VBLZ025E82GLOLV", "SE-000258336")</f>
        <v>SE-000258336</v>
      </c>
      <c r="D189" s="4" t="s">
        <v>11</v>
      </c>
      <c r="E189" s="5">
        <v>0</v>
      </c>
      <c r="F189" s="5">
        <v>0</v>
      </c>
      <c r="G189" s="5">
        <v>0</v>
      </c>
      <c r="H189" s="4" t="s">
        <v>11</v>
      </c>
      <c r="I189" s="5">
        <v>0</v>
      </c>
      <c r="J189" s="4">
        <v>45915.377430555556</v>
      </c>
    </row>
    <row r="190" spans="1:10" x14ac:dyDescent="0.2">
      <c r="A190" s="2" t="s">
        <v>10</v>
      </c>
      <c r="B190" s="3" t="str">
        <f t="shared" si="7"/>
        <v>NORDICS HCP Survey Email - Finland June 2025</v>
      </c>
      <c r="C190" s="3" t="str">
        <f>HYPERLINK("https://otsuka-europe-crm.veevavault.com/ui/#object/sent_email__v/VBLZ025E82GLOLW", "SE-000258337")</f>
        <v>SE-000258337</v>
      </c>
      <c r="D190" s="4" t="s">
        <v>11</v>
      </c>
      <c r="E190" s="5">
        <v>0</v>
      </c>
      <c r="F190" s="5">
        <v>0</v>
      </c>
      <c r="G190" s="5">
        <v>0</v>
      </c>
      <c r="H190" s="4" t="s">
        <v>11</v>
      </c>
      <c r="I190" s="5">
        <v>0</v>
      </c>
      <c r="J190" s="4">
        <v>45915.378136574072</v>
      </c>
    </row>
    <row r="191" spans="1:10" x14ac:dyDescent="0.2">
      <c r="A191" s="2" t="s">
        <v>10</v>
      </c>
      <c r="B191" s="3" t="str">
        <f t="shared" si="7"/>
        <v>NORDICS HCP Survey Email - Finland June 2025</v>
      </c>
      <c r="C191" s="3" t="str">
        <f>HYPERLINK("https://otsuka-europe-crm.veevavault.com/ui/#object/sent_email__v/VBLZ025E82GLOLX", "SE-000258338")</f>
        <v>SE-000258338</v>
      </c>
      <c r="D191" s="4" t="s">
        <v>11</v>
      </c>
      <c r="E191" s="5">
        <v>0</v>
      </c>
      <c r="F191" s="5">
        <v>0</v>
      </c>
      <c r="G191" s="5">
        <v>0</v>
      </c>
      <c r="H191" s="4" t="s">
        <v>11</v>
      </c>
      <c r="I191" s="5">
        <v>0</v>
      </c>
      <c r="J191" s="4">
        <v>45915.378310185188</v>
      </c>
    </row>
    <row r="192" spans="1:10" x14ac:dyDescent="0.2">
      <c r="A192" s="2" t="s">
        <v>10</v>
      </c>
      <c r="B192" s="3" t="str">
        <f t="shared" si="7"/>
        <v>NORDICS HCP Survey Email - Finland June 2025</v>
      </c>
      <c r="C192" s="3" t="str">
        <f>HYPERLINK("https://otsuka-europe-crm.veevavault.com/ui/#object/sent_email__v/VBLZ025E82GLOLZ", "SE-000258340")</f>
        <v>SE-000258340</v>
      </c>
      <c r="D192" s="4" t="s">
        <v>11</v>
      </c>
      <c r="E192" s="5">
        <v>0</v>
      </c>
      <c r="F192" s="5">
        <v>0</v>
      </c>
      <c r="G192" s="5">
        <v>0</v>
      </c>
      <c r="H192" s="4" t="s">
        <v>11</v>
      </c>
      <c r="I192" s="5">
        <v>0</v>
      </c>
      <c r="J192" s="4">
        <v>45915.377546296295</v>
      </c>
    </row>
    <row r="193" spans="1:10" x14ac:dyDescent="0.2">
      <c r="A193" s="2" t="s">
        <v>10</v>
      </c>
      <c r="B193" s="3" t="str">
        <f t="shared" si="7"/>
        <v>NORDICS HCP Survey Email - Finland June 2025</v>
      </c>
      <c r="C193" s="3" t="str">
        <f>HYPERLINK("https://otsuka-europe-crm.veevavault.com/ui/#object/sent_email__v/VBLZ025E82GLOM0", "SE-000258341")</f>
        <v>SE-000258341</v>
      </c>
      <c r="D193" s="4" t="s">
        <v>11</v>
      </c>
      <c r="E193" s="5">
        <v>0</v>
      </c>
      <c r="F193" s="5">
        <v>0</v>
      </c>
      <c r="G193" s="5">
        <v>0</v>
      </c>
      <c r="H193" s="4" t="s">
        <v>11</v>
      </c>
      <c r="I193" s="5">
        <v>0</v>
      </c>
      <c r="J193" s="4">
        <v>45915.37809027778</v>
      </c>
    </row>
    <row r="194" spans="1:10" x14ac:dyDescent="0.2">
      <c r="A194" s="2" t="s">
        <v>10</v>
      </c>
      <c r="B194" s="3" t="str">
        <f t="shared" si="7"/>
        <v>NORDICS HCP Survey Email - Finland June 2025</v>
      </c>
      <c r="C194" s="3" t="str">
        <f>HYPERLINK("https://otsuka-europe-crm.veevavault.com/ui/#object/sent_email__v/VBLZ025E82GLOM2", "SE-000258343")</f>
        <v>SE-000258343</v>
      </c>
      <c r="D194" s="4" t="s">
        <v>11</v>
      </c>
      <c r="E194" s="5">
        <v>0</v>
      </c>
      <c r="F194" s="5">
        <v>0</v>
      </c>
      <c r="G194" s="5">
        <v>0</v>
      </c>
      <c r="H194" s="4" t="s">
        <v>11</v>
      </c>
      <c r="I194" s="5">
        <v>0</v>
      </c>
      <c r="J194" s="4">
        <v>45915.379004629627</v>
      </c>
    </row>
    <row r="195" spans="1:10" x14ac:dyDescent="0.2">
      <c r="A195" s="2" t="s">
        <v>10</v>
      </c>
      <c r="B195" s="3" t="str">
        <f t="shared" si="7"/>
        <v>NORDICS HCP Survey Email - Finland June 2025</v>
      </c>
      <c r="C195" s="3" t="str">
        <f>HYPERLINK("https://otsuka-europe-crm.veevavault.com/ui/#object/sent_email__v/VBLZ025E82GLOM3", "SE-000258344")</f>
        <v>SE-000258344</v>
      </c>
      <c r="D195" s="4" t="s">
        <v>11</v>
      </c>
      <c r="E195" s="5">
        <v>0</v>
      </c>
      <c r="F195" s="5">
        <v>0</v>
      </c>
      <c r="G195" s="5">
        <v>0</v>
      </c>
      <c r="H195" s="4" t="s">
        <v>11</v>
      </c>
      <c r="I195" s="5">
        <v>0</v>
      </c>
      <c r="J195" s="4">
        <v>45915.379166666666</v>
      </c>
    </row>
    <row r="196" spans="1:10" x14ac:dyDescent="0.2">
      <c r="A196" s="2" t="s">
        <v>10</v>
      </c>
      <c r="B196" s="3" t="str">
        <f t="shared" si="7"/>
        <v>NORDICS HCP Survey Email - Finland June 2025</v>
      </c>
      <c r="C196" s="3" t="str">
        <f>HYPERLINK("https://otsuka-europe-crm.veevavault.com/ui/#object/sent_email__v/VBLZ025E82GLOM5", "SE-000258346")</f>
        <v>SE-000258346</v>
      </c>
      <c r="D196" s="4" t="s">
        <v>11</v>
      </c>
      <c r="E196" s="5">
        <v>0</v>
      </c>
      <c r="F196" s="5">
        <v>0</v>
      </c>
      <c r="G196" s="5">
        <v>0</v>
      </c>
      <c r="H196" s="4" t="s">
        <v>11</v>
      </c>
      <c r="I196" s="5">
        <v>0</v>
      </c>
      <c r="J196" s="4">
        <v>45915.377800925926</v>
      </c>
    </row>
    <row r="197" spans="1:10" x14ac:dyDescent="0.2">
      <c r="A197" s="2" t="s">
        <v>10</v>
      </c>
      <c r="B197" s="3" t="str">
        <f t="shared" si="7"/>
        <v>NORDICS HCP Survey Email - Finland June 2025</v>
      </c>
      <c r="C197" s="3" t="str">
        <f>HYPERLINK("https://otsuka-europe-crm.veevavault.com/ui/#object/sent_email__v/VBLZ025E82GLOM6", "SE-000258347")</f>
        <v>SE-000258347</v>
      </c>
      <c r="D197" s="4" t="s">
        <v>11</v>
      </c>
      <c r="E197" s="5">
        <v>0</v>
      </c>
      <c r="F197" s="5">
        <v>0</v>
      </c>
      <c r="G197" s="5">
        <v>0</v>
      </c>
      <c r="H197" s="4" t="s">
        <v>11</v>
      </c>
      <c r="I197" s="5">
        <v>0</v>
      </c>
      <c r="J197" s="4">
        <v>45915.377939814818</v>
      </c>
    </row>
    <row r="198" spans="1:10" x14ac:dyDescent="0.2">
      <c r="A198" s="2" t="s">
        <v>10</v>
      </c>
      <c r="B198" s="3" t="str">
        <f t="shared" si="7"/>
        <v>NORDICS HCP Survey Email - Finland June 2025</v>
      </c>
      <c r="C198" s="3" t="str">
        <f>HYPERLINK("https://otsuka-europe-crm.veevavault.com/ui/#object/sent_email__v/VBLZ025E82GLOM7", "SE-000258348")</f>
        <v>SE-000258348</v>
      </c>
      <c r="D198" s="4" t="s">
        <v>11</v>
      </c>
      <c r="E198" s="5">
        <v>0</v>
      </c>
      <c r="F198" s="5">
        <v>0</v>
      </c>
      <c r="G198" s="5">
        <v>0</v>
      </c>
      <c r="H198" s="4" t="s">
        <v>11</v>
      </c>
      <c r="I198" s="5">
        <v>0</v>
      </c>
      <c r="J198" s="4">
        <v>45915.378634259258</v>
      </c>
    </row>
    <row r="199" spans="1:10" x14ac:dyDescent="0.2">
      <c r="A199" s="2" t="s">
        <v>10</v>
      </c>
      <c r="B199" s="3" t="str">
        <f t="shared" si="7"/>
        <v>NORDICS HCP Survey Email - Finland June 2025</v>
      </c>
      <c r="C199" s="3" t="str">
        <f>HYPERLINK("https://otsuka-europe-crm.veevavault.com/ui/#object/sent_email__v/VBLZ025E82GLOM8", "SE-000258349")</f>
        <v>SE-000258349</v>
      </c>
      <c r="D199" s="4" t="s">
        <v>11</v>
      </c>
      <c r="E199" s="5">
        <v>0</v>
      </c>
      <c r="F199" s="5">
        <v>0</v>
      </c>
      <c r="G199" s="5">
        <v>0</v>
      </c>
      <c r="H199" s="4" t="s">
        <v>11</v>
      </c>
      <c r="I199" s="5">
        <v>0</v>
      </c>
      <c r="J199" s="4">
        <v>45915.378854166665</v>
      </c>
    </row>
    <row r="200" spans="1:10" x14ac:dyDescent="0.2">
      <c r="A200" s="2" t="s">
        <v>10</v>
      </c>
      <c r="B200" s="3" t="str">
        <f t="shared" si="7"/>
        <v>NORDICS HCP Survey Email - Finland June 2025</v>
      </c>
      <c r="C200" s="3" t="str">
        <f>HYPERLINK("https://otsuka-europe-crm.veevavault.com/ui/#object/sent_email__v/VBLZ025E82GLOM9", "SE-000258350")</f>
        <v>SE-000258350</v>
      </c>
      <c r="D200" s="4" t="s">
        <v>11</v>
      </c>
      <c r="E200" s="5">
        <v>0</v>
      </c>
      <c r="F200" s="5">
        <v>0</v>
      </c>
      <c r="G200" s="5">
        <v>0</v>
      </c>
      <c r="H200" s="4" t="s">
        <v>11</v>
      </c>
      <c r="I200" s="5">
        <v>0</v>
      </c>
      <c r="J200" s="4">
        <v>45915.379849537036</v>
      </c>
    </row>
    <row r="201" spans="1:10" x14ac:dyDescent="0.2">
      <c r="A201" s="2" t="s">
        <v>10</v>
      </c>
      <c r="B201" s="3" t="str">
        <f t="shared" si="7"/>
        <v>NORDICS HCP Survey Email - Finland June 2025</v>
      </c>
      <c r="C201" s="3" t="str">
        <f>HYPERLINK("https://otsuka-europe-crm.veevavault.com/ui/#object/sent_email__v/VBLZ025E82GLOMA", "SE-000258351")</f>
        <v>SE-000258351</v>
      </c>
      <c r="D201" s="4" t="s">
        <v>11</v>
      </c>
      <c r="E201" s="5">
        <v>0</v>
      </c>
      <c r="F201" s="5">
        <v>0</v>
      </c>
      <c r="G201" s="5">
        <v>0</v>
      </c>
      <c r="H201" s="4" t="s">
        <v>11</v>
      </c>
      <c r="I201" s="5">
        <v>0</v>
      </c>
      <c r="J201" s="4">
        <v>45915.377523148149</v>
      </c>
    </row>
    <row r="202" spans="1:10" x14ac:dyDescent="0.2">
      <c r="A202" s="2" t="s">
        <v>10</v>
      </c>
      <c r="B202" s="3" t="str">
        <f t="shared" si="7"/>
        <v>NORDICS HCP Survey Email - Finland June 2025</v>
      </c>
      <c r="C202" s="3" t="str">
        <f>HYPERLINK("https://otsuka-europe-crm.veevavault.com/ui/#object/sent_email__v/VBLZ025E82GLOMB", "SE-000258352")</f>
        <v>SE-000258352</v>
      </c>
      <c r="D202" s="4" t="s">
        <v>11</v>
      </c>
      <c r="E202" s="5">
        <v>0</v>
      </c>
      <c r="F202" s="5">
        <v>0</v>
      </c>
      <c r="G202" s="5">
        <v>0</v>
      </c>
      <c r="H202" s="4" t="s">
        <v>11</v>
      </c>
      <c r="I202" s="5">
        <v>0</v>
      </c>
      <c r="J202" s="4">
        <v>45915.378194444442</v>
      </c>
    </row>
    <row r="203" spans="1:10" x14ac:dyDescent="0.2">
      <c r="A203" s="2" t="s">
        <v>10</v>
      </c>
      <c r="B203" s="3" t="str">
        <f t="shared" si="7"/>
        <v>NORDICS HCP Survey Email - Finland June 2025</v>
      </c>
      <c r="C203" s="3" t="str">
        <f>HYPERLINK("https://otsuka-europe-crm.veevavault.com/ui/#object/sent_email__v/VBLZ025E82GLOMC", "SE-000258353")</f>
        <v>SE-000258353</v>
      </c>
      <c r="D203" s="4">
        <v>45916.52270833333</v>
      </c>
      <c r="E203" s="5">
        <v>1</v>
      </c>
      <c r="F203" s="5">
        <v>3</v>
      </c>
      <c r="G203" s="5">
        <v>1</v>
      </c>
      <c r="H203" s="4">
        <v>45916.523506944446</v>
      </c>
      <c r="I203" s="5">
        <v>2</v>
      </c>
      <c r="J203" s="4">
        <v>45915.378275462965</v>
      </c>
    </row>
    <row r="204" spans="1:10" x14ac:dyDescent="0.2">
      <c r="A204" s="2" t="s">
        <v>10</v>
      </c>
      <c r="B204" s="3" t="str">
        <f t="shared" si="7"/>
        <v>NORDICS HCP Survey Email - Finland June 2025</v>
      </c>
      <c r="C204" s="3" t="str">
        <f>HYPERLINK("https://otsuka-europe-crm.veevavault.com/ui/#object/sent_email__v/VBLZ025E82GLOMD", "SE-000258354")</f>
        <v>SE-000258354</v>
      </c>
      <c r="D204" s="4" t="s">
        <v>11</v>
      </c>
      <c r="E204" s="5">
        <v>0</v>
      </c>
      <c r="F204" s="5">
        <v>0</v>
      </c>
      <c r="G204" s="5">
        <v>0</v>
      </c>
      <c r="H204" s="4" t="s">
        <v>11</v>
      </c>
      <c r="I204" s="5">
        <v>0</v>
      </c>
      <c r="J204" s="4">
        <v>45915.378981481481</v>
      </c>
    </row>
    <row r="205" spans="1:10" x14ac:dyDescent="0.2">
      <c r="A205" s="2" t="s">
        <v>10</v>
      </c>
      <c r="B205" s="3" t="str">
        <f t="shared" si="7"/>
        <v>NORDICS HCP Survey Email - Finland June 2025</v>
      </c>
      <c r="C205" s="3" t="str">
        <f>HYPERLINK("https://otsuka-europe-crm.veevavault.com/ui/#object/sent_email__v/VBLZ025E82GLOME", "SE-000258355")</f>
        <v>SE-000258355</v>
      </c>
      <c r="D205" s="4">
        <v>45915.406145833331</v>
      </c>
      <c r="E205" s="5">
        <v>1</v>
      </c>
      <c r="F205" s="5">
        <v>4</v>
      </c>
      <c r="G205" s="5">
        <v>0</v>
      </c>
      <c r="H205" s="4" t="s">
        <v>11</v>
      </c>
      <c r="I205" s="5">
        <v>0</v>
      </c>
      <c r="J205" s="4">
        <v>45915.379166666666</v>
      </c>
    </row>
    <row r="206" spans="1:10" x14ac:dyDescent="0.2">
      <c r="A206" s="2" t="s">
        <v>10</v>
      </c>
      <c r="B206" s="3" t="str">
        <f t="shared" si="7"/>
        <v>NORDICS HCP Survey Email - Finland June 2025</v>
      </c>
      <c r="C206" s="3" t="str">
        <f>HYPERLINK("https://otsuka-europe-crm.veevavault.com/ui/#object/sent_email__v/VBLZ025E82GLOMF", "SE-000258356")</f>
        <v>SE-000258356</v>
      </c>
      <c r="D206" s="4" t="s">
        <v>11</v>
      </c>
      <c r="E206" s="5">
        <v>0</v>
      </c>
      <c r="F206" s="5">
        <v>0</v>
      </c>
      <c r="G206" s="5">
        <v>0</v>
      </c>
      <c r="H206" s="4" t="s">
        <v>11</v>
      </c>
      <c r="I206" s="5">
        <v>0</v>
      </c>
      <c r="J206" s="4">
        <v>45915.379687499997</v>
      </c>
    </row>
    <row r="207" spans="1:10" x14ac:dyDescent="0.2">
      <c r="A207" s="2" t="s">
        <v>10</v>
      </c>
      <c r="B207" s="3" t="str">
        <f t="shared" si="7"/>
        <v>NORDICS HCP Survey Email - Finland June 2025</v>
      </c>
      <c r="C207" s="3" t="str">
        <f>HYPERLINK("https://otsuka-europe-crm.veevavault.com/ui/#object/sent_email__v/VBLZ025E82GLOMG", "SE-000258357")</f>
        <v>SE-000258357</v>
      </c>
      <c r="D207" s="4" t="s">
        <v>11</v>
      </c>
      <c r="E207" s="5">
        <v>0</v>
      </c>
      <c r="F207" s="5">
        <v>0</v>
      </c>
      <c r="G207" s="5">
        <v>0</v>
      </c>
      <c r="H207" s="4" t="s">
        <v>11</v>
      </c>
      <c r="I207" s="5">
        <v>0</v>
      </c>
      <c r="J207" s="4">
        <v>45915.37777777778</v>
      </c>
    </row>
    <row r="208" spans="1:10" x14ac:dyDescent="0.2">
      <c r="A208" s="2" t="s">
        <v>10</v>
      </c>
      <c r="B208" s="3" t="str">
        <f t="shared" si="7"/>
        <v>NORDICS HCP Survey Email - Finland June 2025</v>
      </c>
      <c r="C208" s="3" t="str">
        <f>HYPERLINK("https://otsuka-europe-crm.veevavault.com/ui/#object/sent_email__v/VBLZ025E82GLOMH", "SE-000258358")</f>
        <v>SE-000258358</v>
      </c>
      <c r="D208" s="4" t="s">
        <v>11</v>
      </c>
      <c r="E208" s="5">
        <v>0</v>
      </c>
      <c r="F208" s="5">
        <v>0</v>
      </c>
      <c r="G208" s="5">
        <v>0</v>
      </c>
      <c r="H208" s="4" t="s">
        <v>11</v>
      </c>
      <c r="I208" s="5">
        <v>0</v>
      </c>
      <c r="J208" s="4">
        <v>45915.377962962964</v>
      </c>
    </row>
    <row r="209" spans="1:10" x14ac:dyDescent="0.2">
      <c r="A209" s="2" t="s">
        <v>10</v>
      </c>
      <c r="B209" s="3" t="str">
        <f t="shared" si="7"/>
        <v>NORDICS HCP Survey Email - Finland June 2025</v>
      </c>
      <c r="C209" s="3" t="str">
        <f>HYPERLINK("https://otsuka-europe-crm.veevavault.com/ui/#object/sent_email__v/VBLZ025E82GLOMI", "SE-000258359")</f>
        <v>SE-000258359</v>
      </c>
      <c r="D209" s="4" t="s">
        <v>11</v>
      </c>
      <c r="E209" s="5">
        <v>0</v>
      </c>
      <c r="F209" s="5">
        <v>0</v>
      </c>
      <c r="G209" s="5">
        <v>0</v>
      </c>
      <c r="H209" s="4" t="s">
        <v>11</v>
      </c>
      <c r="I209" s="5">
        <v>0</v>
      </c>
      <c r="J209" s="4">
        <v>45915.378622685188</v>
      </c>
    </row>
    <row r="210" spans="1:10" x14ac:dyDescent="0.2">
      <c r="A210" s="2" t="s">
        <v>10</v>
      </c>
      <c r="B210" s="3" t="str">
        <f t="shared" si="7"/>
        <v>NORDICS HCP Survey Email - Finland June 2025</v>
      </c>
      <c r="C210" s="3" t="str">
        <f>HYPERLINK("https://otsuka-europe-crm.veevavault.com/ui/#object/sent_email__v/VBLZ025E82GLOMJ", "SE-000258360")</f>
        <v>SE-000258360</v>
      </c>
      <c r="D210" s="4">
        <v>45915.397060185183</v>
      </c>
      <c r="E210" s="5">
        <v>1</v>
      </c>
      <c r="F210" s="5">
        <v>2</v>
      </c>
      <c r="G210" s="5">
        <v>0</v>
      </c>
      <c r="H210" s="4" t="s">
        <v>11</v>
      </c>
      <c r="I210" s="5">
        <v>0</v>
      </c>
      <c r="J210" s="4">
        <v>45915.378865740742</v>
      </c>
    </row>
    <row r="211" spans="1:10" x14ac:dyDescent="0.2">
      <c r="A211" s="2" t="s">
        <v>10</v>
      </c>
      <c r="B211" s="3" t="str">
        <f t="shared" si="7"/>
        <v>NORDICS HCP Survey Email - Finland June 2025</v>
      </c>
      <c r="C211" s="3" t="str">
        <f>HYPERLINK("https://otsuka-europe-crm.veevavault.com/ui/#object/sent_email__v/VBLZ025E82GLOML", "SE-000258362")</f>
        <v>SE-000258362</v>
      </c>
      <c r="D211" s="4" t="s">
        <v>11</v>
      </c>
      <c r="E211" s="5">
        <v>0</v>
      </c>
      <c r="F211" s="5">
        <v>0</v>
      </c>
      <c r="G211" s="5">
        <v>0</v>
      </c>
      <c r="H211" s="4" t="s">
        <v>11</v>
      </c>
      <c r="I211" s="5">
        <v>0</v>
      </c>
      <c r="J211" s="4">
        <v>45915.377523148149</v>
      </c>
    </row>
    <row r="212" spans="1:10" x14ac:dyDescent="0.2">
      <c r="A212" s="2" t="s">
        <v>10</v>
      </c>
      <c r="B212" s="3" t="str">
        <f t="shared" si="7"/>
        <v>NORDICS HCP Survey Email - Finland June 2025</v>
      </c>
      <c r="C212" s="3" t="str">
        <f>HYPERLINK("https://otsuka-europe-crm.veevavault.com/ui/#object/sent_email__v/VBLZ025E82GLOMM", "SE-000258363")</f>
        <v>SE-000258363</v>
      </c>
      <c r="D212" s="4" t="s">
        <v>11</v>
      </c>
      <c r="E212" s="5">
        <v>0</v>
      </c>
      <c r="F212" s="5">
        <v>0</v>
      </c>
      <c r="G212" s="5">
        <v>0</v>
      </c>
      <c r="H212" s="4" t="s">
        <v>11</v>
      </c>
      <c r="I212" s="5">
        <v>0</v>
      </c>
      <c r="J212" s="4">
        <v>45915.378275462965</v>
      </c>
    </row>
    <row r="213" spans="1:10" x14ac:dyDescent="0.2">
      <c r="A213" s="2" t="s">
        <v>10</v>
      </c>
      <c r="B213" s="3" t="str">
        <f t="shared" si="7"/>
        <v>NORDICS HCP Survey Email - Finland June 2025</v>
      </c>
      <c r="C213" s="3" t="str">
        <f>HYPERLINK("https://otsuka-europe-crm.veevavault.com/ui/#object/sent_email__v/VBLZ025E82GLOMN", "SE-000258364")</f>
        <v>SE-000258364</v>
      </c>
      <c r="D213" s="4">
        <v>45915.395185185182</v>
      </c>
      <c r="E213" s="5">
        <v>1</v>
      </c>
      <c r="F213" s="5">
        <v>1</v>
      </c>
      <c r="G213" s="5">
        <v>1</v>
      </c>
      <c r="H213" s="4">
        <v>45915.395208333335</v>
      </c>
      <c r="I213" s="5">
        <v>2</v>
      </c>
      <c r="J213" s="4">
        <v>45915.378333333334</v>
      </c>
    </row>
    <row r="214" spans="1:10" x14ac:dyDescent="0.2">
      <c r="A214" s="2" t="s">
        <v>10</v>
      </c>
      <c r="B214" s="3" t="str">
        <f t="shared" si="7"/>
        <v>NORDICS HCP Survey Email - Finland June 2025</v>
      </c>
      <c r="C214" s="3" t="str">
        <f>HYPERLINK("https://otsuka-europe-crm.veevavault.com/ui/#object/sent_email__v/VBLZ025E82GLOMO", "SE-000258365")</f>
        <v>SE-000258365</v>
      </c>
      <c r="D214" s="4" t="s">
        <v>11</v>
      </c>
      <c r="E214" s="5">
        <v>0</v>
      </c>
      <c r="F214" s="5">
        <v>0</v>
      </c>
      <c r="G214" s="5">
        <v>0</v>
      </c>
      <c r="H214" s="4" t="s">
        <v>11</v>
      </c>
      <c r="I214" s="5">
        <v>0</v>
      </c>
      <c r="J214" s="4">
        <v>45912.385277777779</v>
      </c>
    </row>
    <row r="215" spans="1:10" x14ac:dyDescent="0.2">
      <c r="A215" s="2" t="s">
        <v>10</v>
      </c>
      <c r="B215" s="3" t="str">
        <f t="shared" si="7"/>
        <v>NORDICS HCP Survey Email - Finland June 2025</v>
      </c>
      <c r="C215" s="3" t="str">
        <f>HYPERLINK("https://otsuka-europe-crm.veevavault.com/ui/#object/sent_email__v/VBLZ025E82GLOMP", "SE-000258366")</f>
        <v>SE-000258366</v>
      </c>
      <c r="D215" s="4" t="s">
        <v>11</v>
      </c>
      <c r="E215" s="5">
        <v>0</v>
      </c>
      <c r="F215" s="5">
        <v>0</v>
      </c>
      <c r="G215" s="5">
        <v>0</v>
      </c>
      <c r="H215" s="4" t="s">
        <v>11</v>
      </c>
      <c r="I215" s="5">
        <v>0</v>
      </c>
      <c r="J215" s="4">
        <v>45915.379814814813</v>
      </c>
    </row>
    <row r="216" spans="1:10" x14ac:dyDescent="0.2">
      <c r="A216" s="2" t="s">
        <v>10</v>
      </c>
      <c r="B216" s="3" t="str">
        <f t="shared" si="7"/>
        <v>NORDICS HCP Survey Email - Finland June 2025</v>
      </c>
      <c r="C216" s="3" t="str">
        <f>HYPERLINK("https://otsuka-europe-crm.veevavault.com/ui/#object/sent_email__v/VBLZ025E82GLOMQ", "SE-000258367")</f>
        <v>SE-000258367</v>
      </c>
      <c r="D216" s="4" t="s">
        <v>11</v>
      </c>
      <c r="E216" s="5">
        <v>0</v>
      </c>
      <c r="F216" s="5">
        <v>0</v>
      </c>
      <c r="G216" s="5">
        <v>0</v>
      </c>
      <c r="H216" s="4" t="s">
        <v>11</v>
      </c>
      <c r="I216" s="5">
        <v>0</v>
      </c>
      <c r="J216" s="4">
        <v>45915.377488425926</v>
      </c>
    </row>
    <row r="217" spans="1:10" x14ac:dyDescent="0.2">
      <c r="A217" s="2" t="s">
        <v>10</v>
      </c>
      <c r="B217" s="3" t="str">
        <f t="shared" ref="B217:B280" si="8">HYPERLINK("https://otsuka-europe-crm.veevavault.com/ui/#object/approved_document__v/V5OZ025E82THH71", "NORDICS HCP Survey Email - Finland June 2025")</f>
        <v>NORDICS HCP Survey Email - Finland June 2025</v>
      </c>
      <c r="C217" s="3" t="str">
        <f>HYPERLINK("https://otsuka-europe-crm.veevavault.com/ui/#object/sent_email__v/VBLZ025E82GLOMR", "SE-000258368")</f>
        <v>SE-000258368</v>
      </c>
      <c r="D217" s="4" t="s">
        <v>11</v>
      </c>
      <c r="E217" s="5">
        <v>0</v>
      </c>
      <c r="F217" s="5">
        <v>0</v>
      </c>
      <c r="G217" s="5">
        <v>0</v>
      </c>
      <c r="H217" s="4" t="s">
        <v>11</v>
      </c>
      <c r="I217" s="5">
        <v>0</v>
      </c>
      <c r="J217" s="4">
        <v>45915.378194444442</v>
      </c>
    </row>
    <row r="218" spans="1:10" x14ac:dyDescent="0.2">
      <c r="A218" s="2" t="s">
        <v>10</v>
      </c>
      <c r="B218" s="3" t="str">
        <f t="shared" si="8"/>
        <v>NORDICS HCP Survey Email - Finland June 2025</v>
      </c>
      <c r="C218" s="3" t="str">
        <f>HYPERLINK("https://otsuka-europe-crm.veevavault.com/ui/#object/sent_email__v/VBLZ025E82GLOMS", "SE-000258369")</f>
        <v>SE-000258369</v>
      </c>
      <c r="D218" s="4">
        <v>45916.342094907406</v>
      </c>
      <c r="E218" s="5">
        <v>1</v>
      </c>
      <c r="F218" s="5">
        <v>5</v>
      </c>
      <c r="G218" s="5">
        <v>1</v>
      </c>
      <c r="H218" s="4">
        <v>45948.419236111113</v>
      </c>
      <c r="I218" s="5">
        <v>12</v>
      </c>
      <c r="J218" s="4">
        <v>45915.378287037034</v>
      </c>
    </row>
    <row r="219" spans="1:10" x14ac:dyDescent="0.2">
      <c r="A219" s="2" t="s">
        <v>10</v>
      </c>
      <c r="B219" s="3" t="str">
        <f t="shared" si="8"/>
        <v>NORDICS HCP Survey Email - Finland June 2025</v>
      </c>
      <c r="C219" s="3" t="str">
        <f>HYPERLINK("https://otsuka-europe-crm.veevavault.com/ui/#object/sent_email__v/VBLZ025E82GLOMT", "SE-000258370")</f>
        <v>SE-000258370</v>
      </c>
      <c r="D219" s="4" t="s">
        <v>11</v>
      </c>
      <c r="E219" s="5">
        <v>0</v>
      </c>
      <c r="F219" s="5">
        <v>0</v>
      </c>
      <c r="G219" s="5">
        <v>0</v>
      </c>
      <c r="H219" s="4" t="s">
        <v>11</v>
      </c>
      <c r="I219" s="5">
        <v>0</v>
      </c>
      <c r="J219" s="4">
        <v>45915.378946759258</v>
      </c>
    </row>
    <row r="220" spans="1:10" x14ac:dyDescent="0.2">
      <c r="A220" s="2" t="s">
        <v>10</v>
      </c>
      <c r="B220" s="3" t="str">
        <f t="shared" si="8"/>
        <v>NORDICS HCP Survey Email - Finland June 2025</v>
      </c>
      <c r="C220" s="3" t="str">
        <f>HYPERLINK("https://otsuka-europe-crm.veevavault.com/ui/#object/sent_email__v/VBLZ025E82GLOMU", "SE-000258371")</f>
        <v>SE-000258371</v>
      </c>
      <c r="D220" s="4" t="s">
        <v>11</v>
      </c>
      <c r="E220" s="5">
        <v>0</v>
      </c>
      <c r="F220" s="5">
        <v>0</v>
      </c>
      <c r="G220" s="5">
        <v>0</v>
      </c>
      <c r="H220" s="4" t="s">
        <v>11</v>
      </c>
      <c r="I220" s="5">
        <v>0</v>
      </c>
      <c r="J220" s="4">
        <v>45915.379212962966</v>
      </c>
    </row>
    <row r="221" spans="1:10" x14ac:dyDescent="0.2">
      <c r="A221" s="2" t="s">
        <v>10</v>
      </c>
      <c r="B221" s="3" t="str">
        <f t="shared" si="8"/>
        <v>NORDICS HCP Survey Email - Finland June 2025</v>
      </c>
      <c r="C221" s="3" t="str">
        <f>HYPERLINK("https://otsuka-europe-crm.veevavault.com/ui/#object/sent_email__v/VBLZ025E82GLOMV", "SE-000258372")</f>
        <v>SE-000258372</v>
      </c>
      <c r="D221" s="4" t="s">
        <v>11</v>
      </c>
      <c r="E221" s="5">
        <v>0</v>
      </c>
      <c r="F221" s="5">
        <v>0</v>
      </c>
      <c r="G221" s="5">
        <v>0</v>
      </c>
      <c r="H221" s="4" t="s">
        <v>11</v>
      </c>
      <c r="I221" s="5">
        <v>0</v>
      </c>
      <c r="J221" s="4">
        <v>45915.379594907405</v>
      </c>
    </row>
    <row r="222" spans="1:10" x14ac:dyDescent="0.2">
      <c r="A222" s="2" t="s">
        <v>10</v>
      </c>
      <c r="B222" s="3" t="str">
        <f t="shared" si="8"/>
        <v>NORDICS HCP Survey Email - Finland June 2025</v>
      </c>
      <c r="C222" s="3" t="str">
        <f>HYPERLINK("https://otsuka-europe-crm.veevavault.com/ui/#object/sent_email__v/VBLZ025E82GLOMW", "SE-000258373")</f>
        <v>SE-000258373</v>
      </c>
      <c r="D222" s="4" t="s">
        <v>11</v>
      </c>
      <c r="E222" s="5">
        <v>0</v>
      </c>
      <c r="F222" s="5">
        <v>0</v>
      </c>
      <c r="G222" s="5">
        <v>0</v>
      </c>
      <c r="H222" s="4" t="s">
        <v>11</v>
      </c>
      <c r="I222" s="5">
        <v>0</v>
      </c>
      <c r="J222" s="4">
        <v>45915.377928240741</v>
      </c>
    </row>
    <row r="223" spans="1:10" x14ac:dyDescent="0.2">
      <c r="A223" s="2" t="s">
        <v>10</v>
      </c>
      <c r="B223" s="3" t="str">
        <f t="shared" si="8"/>
        <v>NORDICS HCP Survey Email - Finland June 2025</v>
      </c>
      <c r="C223" s="3" t="str">
        <f>HYPERLINK("https://otsuka-europe-crm.veevavault.com/ui/#object/sent_email__v/VBLZ025E82GLOMX", "SE-000258374")</f>
        <v>SE-000258374</v>
      </c>
      <c r="D223" s="4">
        <v>45916.281041666669</v>
      </c>
      <c r="E223" s="5">
        <v>1</v>
      </c>
      <c r="F223" s="5">
        <v>1</v>
      </c>
      <c r="G223" s="5">
        <v>0</v>
      </c>
      <c r="H223" s="4" t="s">
        <v>11</v>
      </c>
      <c r="I223" s="5">
        <v>0</v>
      </c>
      <c r="J223" s="4">
        <v>45915.377997685187</v>
      </c>
    </row>
    <row r="224" spans="1:10" x14ac:dyDescent="0.2">
      <c r="A224" s="2" t="s">
        <v>10</v>
      </c>
      <c r="B224" s="3" t="str">
        <f t="shared" si="8"/>
        <v>NORDICS HCP Survey Email - Finland June 2025</v>
      </c>
      <c r="C224" s="3" t="str">
        <f>HYPERLINK("https://otsuka-europe-crm.veevavault.com/ui/#object/sent_email__v/VBLZ025E82GLOMY", "SE-000258375")</f>
        <v>SE-000258375</v>
      </c>
      <c r="D224" s="4" t="s">
        <v>11</v>
      </c>
      <c r="E224" s="5">
        <v>0</v>
      </c>
      <c r="F224" s="5">
        <v>0</v>
      </c>
      <c r="G224" s="5">
        <v>0</v>
      </c>
      <c r="H224" s="4" t="s">
        <v>11</v>
      </c>
      <c r="I224" s="5">
        <v>0</v>
      </c>
      <c r="J224" s="4">
        <v>45915.378680555557</v>
      </c>
    </row>
    <row r="225" spans="1:10" x14ac:dyDescent="0.2">
      <c r="A225" s="2" t="s">
        <v>10</v>
      </c>
      <c r="B225" s="3" t="str">
        <f t="shared" si="8"/>
        <v>NORDICS HCP Survey Email - Finland June 2025</v>
      </c>
      <c r="C225" s="3" t="str">
        <f>HYPERLINK("https://otsuka-europe-crm.veevavault.com/ui/#object/sent_email__v/VBLZ025E82GLOMZ", "SE-000258376")</f>
        <v>SE-000258376</v>
      </c>
      <c r="D225" s="4" t="s">
        <v>11</v>
      </c>
      <c r="E225" s="5">
        <v>0</v>
      </c>
      <c r="F225" s="5">
        <v>0</v>
      </c>
      <c r="G225" s="5">
        <v>0</v>
      </c>
      <c r="H225" s="4" t="s">
        <v>11</v>
      </c>
      <c r="I225" s="5">
        <v>0</v>
      </c>
      <c r="J225" s="4">
        <v>45915.378842592596</v>
      </c>
    </row>
    <row r="226" spans="1:10" x14ac:dyDescent="0.2">
      <c r="A226" s="2" t="s">
        <v>10</v>
      </c>
      <c r="B226" s="3" t="str">
        <f t="shared" si="8"/>
        <v>NORDICS HCP Survey Email - Finland June 2025</v>
      </c>
      <c r="C226" s="3" t="str">
        <f>HYPERLINK("https://otsuka-europe-crm.veevavault.com/ui/#object/sent_email__v/VBLZ025E82GLON0", "SE-000258377")</f>
        <v>SE-000258377</v>
      </c>
      <c r="D226" s="4" t="s">
        <v>11</v>
      </c>
      <c r="E226" s="5">
        <v>0</v>
      </c>
      <c r="F226" s="5">
        <v>0</v>
      </c>
      <c r="G226" s="5">
        <v>0</v>
      </c>
      <c r="H226" s="4" t="s">
        <v>11</v>
      </c>
      <c r="I226" s="5">
        <v>0</v>
      </c>
      <c r="J226" s="4">
        <v>45915.379814814813</v>
      </c>
    </row>
    <row r="227" spans="1:10" x14ac:dyDescent="0.2">
      <c r="A227" s="2" t="s">
        <v>10</v>
      </c>
      <c r="B227" s="3" t="str">
        <f t="shared" si="8"/>
        <v>NORDICS HCP Survey Email - Finland June 2025</v>
      </c>
      <c r="C227" s="3" t="str">
        <f>HYPERLINK("https://otsuka-europe-crm.veevavault.com/ui/#object/sent_email__v/VBLZ025E82GLON1", "SE-000258378")</f>
        <v>SE-000258378</v>
      </c>
      <c r="D227" s="4" t="s">
        <v>11</v>
      </c>
      <c r="E227" s="5">
        <v>0</v>
      </c>
      <c r="F227" s="5">
        <v>0</v>
      </c>
      <c r="G227" s="5">
        <v>0</v>
      </c>
      <c r="H227" s="4" t="s">
        <v>11</v>
      </c>
      <c r="I227" s="5">
        <v>0</v>
      </c>
      <c r="J227" s="4">
        <v>45915.377546296295</v>
      </c>
    </row>
    <row r="228" spans="1:10" x14ac:dyDescent="0.2">
      <c r="A228" s="2" t="s">
        <v>10</v>
      </c>
      <c r="B228" s="3" t="str">
        <f t="shared" si="8"/>
        <v>NORDICS HCP Survey Email - Finland June 2025</v>
      </c>
      <c r="C228" s="3" t="str">
        <f>HYPERLINK("https://otsuka-europe-crm.veevavault.com/ui/#object/sent_email__v/VBLZ025E82GLON2", "SE-000258379")</f>
        <v>SE-000258379</v>
      </c>
      <c r="D228" s="4" t="s">
        <v>11</v>
      </c>
      <c r="E228" s="5">
        <v>0</v>
      </c>
      <c r="F228" s="5">
        <v>0</v>
      </c>
      <c r="G228" s="5">
        <v>0</v>
      </c>
      <c r="H228" s="4" t="s">
        <v>11</v>
      </c>
      <c r="I228" s="5">
        <v>0</v>
      </c>
      <c r="J228" s="4">
        <v>45915.378217592595</v>
      </c>
    </row>
    <row r="229" spans="1:10" x14ac:dyDescent="0.2">
      <c r="A229" s="2" t="s">
        <v>10</v>
      </c>
      <c r="B229" s="3" t="str">
        <f t="shared" si="8"/>
        <v>NORDICS HCP Survey Email - Finland June 2025</v>
      </c>
      <c r="C229" s="3" t="str">
        <f>HYPERLINK("https://otsuka-europe-crm.veevavault.com/ui/#object/sent_email__v/VBLZ025E82GLON3", "SE-000258380")</f>
        <v>SE-000258380</v>
      </c>
      <c r="D229" s="4" t="s">
        <v>11</v>
      </c>
      <c r="E229" s="5">
        <v>0</v>
      </c>
      <c r="F229" s="5">
        <v>0</v>
      </c>
      <c r="G229" s="5">
        <v>0</v>
      </c>
      <c r="H229" s="4" t="s">
        <v>11</v>
      </c>
      <c r="I229" s="5">
        <v>0</v>
      </c>
      <c r="J229" s="4">
        <v>45915.378240740742</v>
      </c>
    </row>
    <row r="230" spans="1:10" x14ac:dyDescent="0.2">
      <c r="A230" s="2" t="s">
        <v>10</v>
      </c>
      <c r="B230" s="3" t="str">
        <f t="shared" si="8"/>
        <v>NORDICS HCP Survey Email - Finland June 2025</v>
      </c>
      <c r="C230" s="3" t="str">
        <f>HYPERLINK("https://otsuka-europe-crm.veevavault.com/ui/#object/sent_email__v/VBLZ025E82GLON4", "SE-000258381")</f>
        <v>SE-000258381</v>
      </c>
      <c r="D230" s="4" t="s">
        <v>11</v>
      </c>
      <c r="E230" s="5">
        <v>0</v>
      </c>
      <c r="F230" s="5">
        <v>0</v>
      </c>
      <c r="G230" s="5">
        <v>0</v>
      </c>
      <c r="H230" s="4" t="s">
        <v>11</v>
      </c>
      <c r="I230" s="5">
        <v>0</v>
      </c>
      <c r="J230" s="4">
        <v>45915.379016203704</v>
      </c>
    </row>
    <row r="231" spans="1:10" x14ac:dyDescent="0.2">
      <c r="A231" s="2" t="s">
        <v>10</v>
      </c>
      <c r="B231" s="3" t="str">
        <f t="shared" si="8"/>
        <v>NORDICS HCP Survey Email - Finland June 2025</v>
      </c>
      <c r="C231" s="3" t="str">
        <f>HYPERLINK("https://otsuka-europe-crm.veevavault.com/ui/#object/sent_email__v/VBLZ025E82GLON5", "SE-000258382")</f>
        <v>SE-000258382</v>
      </c>
      <c r="D231" s="4" t="s">
        <v>11</v>
      </c>
      <c r="E231" s="5">
        <v>0</v>
      </c>
      <c r="F231" s="5">
        <v>0</v>
      </c>
      <c r="G231" s="5">
        <v>0</v>
      </c>
      <c r="H231" s="4" t="s">
        <v>11</v>
      </c>
      <c r="I231" s="5">
        <v>0</v>
      </c>
      <c r="J231" s="4">
        <v>45915.379120370373</v>
      </c>
    </row>
    <row r="232" spans="1:10" x14ac:dyDescent="0.2">
      <c r="A232" s="2" t="s">
        <v>10</v>
      </c>
      <c r="B232" s="3" t="str">
        <f t="shared" si="8"/>
        <v>NORDICS HCP Survey Email - Finland June 2025</v>
      </c>
      <c r="C232" s="3" t="str">
        <f>HYPERLINK("https://otsuka-europe-crm.veevavault.com/ui/#object/sent_email__v/VBLZ025E82GLON6", "SE-000258383")</f>
        <v>SE-000258383</v>
      </c>
      <c r="D232" s="4" t="s">
        <v>11</v>
      </c>
      <c r="E232" s="5">
        <v>0</v>
      </c>
      <c r="F232" s="5">
        <v>0</v>
      </c>
      <c r="G232" s="5">
        <v>0</v>
      </c>
      <c r="H232" s="4" t="s">
        <v>11</v>
      </c>
      <c r="I232" s="5">
        <v>0</v>
      </c>
      <c r="J232" s="4">
        <v>45915.379664351851</v>
      </c>
    </row>
    <row r="233" spans="1:10" x14ac:dyDescent="0.2">
      <c r="A233" s="2" t="s">
        <v>10</v>
      </c>
      <c r="B233" s="3" t="str">
        <f t="shared" si="8"/>
        <v>NORDICS HCP Survey Email - Finland June 2025</v>
      </c>
      <c r="C233" s="3" t="str">
        <f>HYPERLINK("https://otsuka-europe-crm.veevavault.com/ui/#object/sent_email__v/VBLZ025E82GLON7", "SE-000258384")</f>
        <v>SE-000258384</v>
      </c>
      <c r="D233" s="4">
        <v>45917.370729166665</v>
      </c>
      <c r="E233" s="5">
        <v>1</v>
      </c>
      <c r="F233" s="5">
        <v>1</v>
      </c>
      <c r="G233" s="5">
        <v>1</v>
      </c>
      <c r="H233" s="4">
        <v>45917.370983796296</v>
      </c>
      <c r="I233" s="5">
        <v>2</v>
      </c>
      <c r="J233" s="4">
        <v>45915.377893518518</v>
      </c>
    </row>
    <row r="234" spans="1:10" x14ac:dyDescent="0.2">
      <c r="A234" s="2" t="s">
        <v>10</v>
      </c>
      <c r="B234" s="3" t="str">
        <f t="shared" si="8"/>
        <v>NORDICS HCP Survey Email - Finland June 2025</v>
      </c>
      <c r="C234" s="3" t="str">
        <f>HYPERLINK("https://otsuka-europe-crm.veevavault.com/ui/#object/sent_email__v/VBLZ025E82GLON8", "SE-000258385")</f>
        <v>SE-000258385</v>
      </c>
      <c r="D234" s="4" t="s">
        <v>11</v>
      </c>
      <c r="E234" s="5">
        <v>0</v>
      </c>
      <c r="F234" s="5">
        <v>0</v>
      </c>
      <c r="G234" s="5">
        <v>0</v>
      </c>
      <c r="H234" s="4" t="s">
        <v>11</v>
      </c>
      <c r="I234" s="5">
        <v>0</v>
      </c>
      <c r="J234" s="4">
        <v>45915.377951388888</v>
      </c>
    </row>
    <row r="235" spans="1:10" x14ac:dyDescent="0.2">
      <c r="A235" s="2" t="s">
        <v>10</v>
      </c>
      <c r="B235" s="3" t="str">
        <f t="shared" si="8"/>
        <v>NORDICS HCP Survey Email - Finland June 2025</v>
      </c>
      <c r="C235" s="3" t="str">
        <f>HYPERLINK("https://otsuka-europe-crm.veevavault.com/ui/#object/sent_email__v/VBLZ025E82GLONA", "SE-000258387")</f>
        <v>SE-000258387</v>
      </c>
      <c r="D235" s="4" t="s">
        <v>11</v>
      </c>
      <c r="E235" s="5">
        <v>0</v>
      </c>
      <c r="F235" s="5">
        <v>0</v>
      </c>
      <c r="G235" s="5">
        <v>0</v>
      </c>
      <c r="H235" s="4" t="s">
        <v>11</v>
      </c>
      <c r="I235" s="5">
        <v>0</v>
      </c>
      <c r="J235" s="4">
        <v>45915.378854166665</v>
      </c>
    </row>
    <row r="236" spans="1:10" x14ac:dyDescent="0.2">
      <c r="A236" s="2" t="s">
        <v>10</v>
      </c>
      <c r="B236" s="3" t="str">
        <f t="shared" si="8"/>
        <v>NORDICS HCP Survey Email - Finland June 2025</v>
      </c>
      <c r="C236" s="3" t="str">
        <f>HYPERLINK("https://otsuka-europe-crm.veevavault.com/ui/#object/sent_email__v/VBLZ025E82GLONB", "SE-000258388")</f>
        <v>SE-000258388</v>
      </c>
      <c r="D236" s="4">
        <v>45916.702256944445</v>
      </c>
      <c r="E236" s="5">
        <v>1</v>
      </c>
      <c r="F236" s="5">
        <v>4</v>
      </c>
      <c r="G236" s="5">
        <v>0</v>
      </c>
      <c r="H236" s="4" t="s">
        <v>11</v>
      </c>
      <c r="I236" s="5">
        <v>0</v>
      </c>
      <c r="J236" s="4">
        <v>45915.379930555559</v>
      </c>
    </row>
    <row r="237" spans="1:10" x14ac:dyDescent="0.2">
      <c r="A237" s="2" t="s">
        <v>10</v>
      </c>
      <c r="B237" s="3" t="str">
        <f t="shared" si="8"/>
        <v>NORDICS HCP Survey Email - Finland June 2025</v>
      </c>
      <c r="C237" s="3" t="str">
        <f>HYPERLINK("https://otsuka-europe-crm.veevavault.com/ui/#object/sent_email__v/VBLZ025E82GLONC", "SE-000258389")</f>
        <v>SE-000258389</v>
      </c>
      <c r="D237" s="4">
        <v>45915.423217592594</v>
      </c>
      <c r="E237" s="5">
        <v>1</v>
      </c>
      <c r="F237" s="5">
        <v>2</v>
      </c>
      <c r="G237" s="5">
        <v>0</v>
      </c>
      <c r="H237" s="4" t="s">
        <v>11</v>
      </c>
      <c r="I237" s="5">
        <v>0</v>
      </c>
      <c r="J237" s="4">
        <v>45915.377476851849</v>
      </c>
    </row>
    <row r="238" spans="1:10" x14ac:dyDescent="0.2">
      <c r="A238" s="2" t="s">
        <v>10</v>
      </c>
      <c r="B238" s="3" t="str">
        <f t="shared" si="8"/>
        <v>NORDICS HCP Survey Email - Finland June 2025</v>
      </c>
      <c r="C238" s="3" t="str">
        <f>HYPERLINK("https://otsuka-europe-crm.veevavault.com/ui/#object/sent_email__v/VBLZ025E82GLOND", "SE-000258390")</f>
        <v>SE-000258390</v>
      </c>
      <c r="D238" s="4" t="s">
        <v>11</v>
      </c>
      <c r="E238" s="5">
        <v>0</v>
      </c>
      <c r="F238" s="5">
        <v>0</v>
      </c>
      <c r="G238" s="5">
        <v>0</v>
      </c>
      <c r="H238" s="4" t="s">
        <v>11</v>
      </c>
      <c r="I238" s="5">
        <v>0</v>
      </c>
      <c r="J238" s="4">
        <v>45915.378182870372</v>
      </c>
    </row>
    <row r="239" spans="1:10" x14ac:dyDescent="0.2">
      <c r="A239" s="2" t="s">
        <v>10</v>
      </c>
      <c r="B239" s="3" t="str">
        <f t="shared" si="8"/>
        <v>NORDICS HCP Survey Email - Finland June 2025</v>
      </c>
      <c r="C239" s="3" t="str">
        <f>HYPERLINK("https://otsuka-europe-crm.veevavault.com/ui/#object/sent_email__v/VBLZ025E82GLONE", "SE-000258391")</f>
        <v>SE-000258391</v>
      </c>
      <c r="D239" s="4" t="s">
        <v>11</v>
      </c>
      <c r="E239" s="5">
        <v>0</v>
      </c>
      <c r="F239" s="5">
        <v>0</v>
      </c>
      <c r="G239" s="5">
        <v>0</v>
      </c>
      <c r="H239" s="4" t="s">
        <v>11</v>
      </c>
      <c r="I239" s="5">
        <v>0</v>
      </c>
      <c r="J239" s="4">
        <v>45915.378298611111</v>
      </c>
    </row>
    <row r="240" spans="1:10" x14ac:dyDescent="0.2">
      <c r="A240" s="2" t="s">
        <v>10</v>
      </c>
      <c r="B240" s="3" t="str">
        <f t="shared" si="8"/>
        <v>NORDICS HCP Survey Email - Finland June 2025</v>
      </c>
      <c r="C240" s="3" t="str">
        <f>HYPERLINK("https://otsuka-europe-crm.veevavault.com/ui/#object/sent_email__v/VBLZ025E82GLONF", "SE-000258392")</f>
        <v>SE-000258392</v>
      </c>
      <c r="D240" s="4" t="s">
        <v>11</v>
      </c>
      <c r="E240" s="5">
        <v>0</v>
      </c>
      <c r="F240" s="5">
        <v>0</v>
      </c>
      <c r="G240" s="5">
        <v>0</v>
      </c>
      <c r="H240" s="4" t="s">
        <v>11</v>
      </c>
      <c r="I240" s="5">
        <v>0</v>
      </c>
      <c r="J240" s="4">
        <v>45915.37909722222</v>
      </c>
    </row>
    <row r="241" spans="1:10" x14ac:dyDescent="0.2">
      <c r="A241" s="2" t="s">
        <v>10</v>
      </c>
      <c r="B241" s="3" t="str">
        <f t="shared" si="8"/>
        <v>NORDICS HCP Survey Email - Finland June 2025</v>
      </c>
      <c r="C241" s="3" t="str">
        <f>HYPERLINK("https://otsuka-europe-crm.veevavault.com/ui/#object/sent_email__v/VBLZ025E82GLONG", "SE-000258393")</f>
        <v>SE-000258393</v>
      </c>
      <c r="D241" s="4" t="s">
        <v>11</v>
      </c>
      <c r="E241" s="5">
        <v>0</v>
      </c>
      <c r="F241" s="5">
        <v>0</v>
      </c>
      <c r="G241" s="5">
        <v>0</v>
      </c>
      <c r="H241" s="4" t="s">
        <v>11</v>
      </c>
      <c r="I241" s="5">
        <v>0</v>
      </c>
      <c r="J241" s="4">
        <v>45915.379120370373</v>
      </c>
    </row>
    <row r="242" spans="1:10" x14ac:dyDescent="0.2">
      <c r="A242" s="2" t="s">
        <v>10</v>
      </c>
      <c r="B242" s="3" t="str">
        <f t="shared" si="8"/>
        <v>NORDICS HCP Survey Email - Finland June 2025</v>
      </c>
      <c r="C242" s="3" t="str">
        <f>HYPERLINK("https://otsuka-europe-crm.veevavault.com/ui/#object/sent_email__v/VBLZ025E82GLONH", "SE-000258394")</f>
        <v>SE-000258394</v>
      </c>
      <c r="D242" s="4">
        <v>45929.429062499999</v>
      </c>
      <c r="E242" s="5">
        <v>1</v>
      </c>
      <c r="F242" s="5">
        <v>2</v>
      </c>
      <c r="G242" s="5">
        <v>0</v>
      </c>
      <c r="H242" s="4" t="s">
        <v>11</v>
      </c>
      <c r="I242" s="5">
        <v>0</v>
      </c>
      <c r="J242" s="4">
        <v>45915.377615740741</v>
      </c>
    </row>
    <row r="243" spans="1:10" x14ac:dyDescent="0.2">
      <c r="A243" s="2" t="s">
        <v>10</v>
      </c>
      <c r="B243" s="3" t="str">
        <f t="shared" si="8"/>
        <v>NORDICS HCP Survey Email - Finland June 2025</v>
      </c>
      <c r="C243" s="3" t="str">
        <f>HYPERLINK("https://otsuka-europe-crm.veevavault.com/ui/#object/sent_email__v/VBLZ025E82GLONI", "SE-000258395")</f>
        <v>SE-000258395</v>
      </c>
      <c r="D243" s="4">
        <v>45915.377939814818</v>
      </c>
      <c r="E243" s="5">
        <v>1</v>
      </c>
      <c r="F243" s="5">
        <v>3</v>
      </c>
      <c r="G243" s="5">
        <v>1</v>
      </c>
      <c r="H243" s="4">
        <v>45915.377939814818</v>
      </c>
      <c r="I243" s="5">
        <v>9</v>
      </c>
      <c r="J243" s="4">
        <v>45915.377858796295</v>
      </c>
    </row>
    <row r="244" spans="1:10" x14ac:dyDescent="0.2">
      <c r="A244" s="2" t="s">
        <v>10</v>
      </c>
      <c r="B244" s="3" t="str">
        <f t="shared" si="8"/>
        <v>NORDICS HCP Survey Email - Finland June 2025</v>
      </c>
      <c r="C244" s="3" t="str">
        <f>HYPERLINK("https://otsuka-europe-crm.veevavault.com/ui/#object/sent_email__v/VBLZ025E82GLONJ", "SE-000258396")</f>
        <v>SE-000258396</v>
      </c>
      <c r="D244" s="4" t="s">
        <v>11</v>
      </c>
      <c r="E244" s="5">
        <v>0</v>
      </c>
      <c r="F244" s="5">
        <v>0</v>
      </c>
      <c r="G244" s="5">
        <v>0</v>
      </c>
      <c r="H244" s="4" t="s">
        <v>11</v>
      </c>
      <c r="I244" s="5">
        <v>0</v>
      </c>
      <c r="J244" s="4">
        <v>45915.377939814818</v>
      </c>
    </row>
    <row r="245" spans="1:10" x14ac:dyDescent="0.2">
      <c r="A245" s="2" t="s">
        <v>10</v>
      </c>
      <c r="B245" s="3" t="str">
        <f t="shared" si="8"/>
        <v>NORDICS HCP Survey Email - Finland June 2025</v>
      </c>
      <c r="C245" s="3" t="str">
        <f>HYPERLINK("https://otsuka-europe-crm.veevavault.com/ui/#object/sent_email__v/VBLZ025E82GLONK", "SE-000258397")</f>
        <v>SE-000258397</v>
      </c>
      <c r="D245" s="4" t="s">
        <v>11</v>
      </c>
      <c r="E245" s="5">
        <v>0</v>
      </c>
      <c r="F245" s="5">
        <v>0</v>
      </c>
      <c r="G245" s="5">
        <v>0</v>
      </c>
      <c r="H245" s="4" t="s">
        <v>11</v>
      </c>
      <c r="I245" s="5">
        <v>0</v>
      </c>
      <c r="J245" s="4">
        <v>45915.378657407404</v>
      </c>
    </row>
    <row r="246" spans="1:10" x14ac:dyDescent="0.2">
      <c r="A246" s="2" t="s">
        <v>10</v>
      </c>
      <c r="B246" s="3" t="str">
        <f t="shared" si="8"/>
        <v>NORDICS HCP Survey Email - Finland June 2025</v>
      </c>
      <c r="C246" s="3" t="str">
        <f>HYPERLINK("https://otsuka-europe-crm.veevavault.com/ui/#object/sent_email__v/VBLZ025E82GLONL", "SE-000258398")</f>
        <v>SE-000258398</v>
      </c>
      <c r="D246" s="4">
        <v>45915.407048611109</v>
      </c>
      <c r="E246" s="5">
        <v>1</v>
      </c>
      <c r="F246" s="5">
        <v>1</v>
      </c>
      <c r="G246" s="5">
        <v>0</v>
      </c>
      <c r="H246" s="4" t="s">
        <v>11</v>
      </c>
      <c r="I246" s="5">
        <v>0</v>
      </c>
      <c r="J246" s="4">
        <v>45915.378877314812</v>
      </c>
    </row>
    <row r="247" spans="1:10" x14ac:dyDescent="0.2">
      <c r="A247" s="2" t="s">
        <v>10</v>
      </c>
      <c r="B247" s="3" t="str">
        <f t="shared" si="8"/>
        <v>NORDICS HCP Survey Email - Finland June 2025</v>
      </c>
      <c r="C247" s="3" t="str">
        <f>HYPERLINK("https://otsuka-europe-crm.veevavault.com/ui/#object/sent_email__v/VBLZ025E82GLONN", "SE-000258400")</f>
        <v>SE-000258400</v>
      </c>
      <c r="D247" s="4" t="s">
        <v>11</v>
      </c>
      <c r="E247" s="5">
        <v>0</v>
      </c>
      <c r="F247" s="5">
        <v>0</v>
      </c>
      <c r="G247" s="5">
        <v>0</v>
      </c>
      <c r="H247" s="4" t="s">
        <v>11</v>
      </c>
      <c r="I247" s="5">
        <v>0</v>
      </c>
      <c r="J247" s="4">
        <v>45915.377557870372</v>
      </c>
    </row>
    <row r="248" spans="1:10" x14ac:dyDescent="0.2">
      <c r="A248" s="2" t="s">
        <v>10</v>
      </c>
      <c r="B248" s="3" t="str">
        <f t="shared" si="8"/>
        <v>NORDICS HCP Survey Email - Finland June 2025</v>
      </c>
      <c r="C248" s="3" t="str">
        <f>HYPERLINK("https://otsuka-europe-crm.veevavault.com/ui/#object/sent_email__v/VBLZ025E82GLONO", "SE-000258401")</f>
        <v>SE-000258401</v>
      </c>
      <c r="D248" s="4" t="s">
        <v>11</v>
      </c>
      <c r="E248" s="5">
        <v>0</v>
      </c>
      <c r="F248" s="5">
        <v>0</v>
      </c>
      <c r="G248" s="5">
        <v>0</v>
      </c>
      <c r="H248" s="4" t="s">
        <v>11</v>
      </c>
      <c r="I248" s="5">
        <v>0</v>
      </c>
      <c r="J248" s="4">
        <v>45915.378738425927</v>
      </c>
    </row>
    <row r="249" spans="1:10" x14ac:dyDescent="0.2">
      <c r="A249" s="2" t="s">
        <v>10</v>
      </c>
      <c r="B249" s="3" t="str">
        <f t="shared" si="8"/>
        <v>NORDICS HCP Survey Email - Finland June 2025</v>
      </c>
      <c r="C249" s="3" t="str">
        <f>HYPERLINK("https://otsuka-europe-crm.veevavault.com/ui/#object/sent_email__v/VBLZ025E82GLONP", "SE-000258402")</f>
        <v>SE-000258402</v>
      </c>
      <c r="D249" s="4" t="s">
        <v>11</v>
      </c>
      <c r="E249" s="5">
        <v>0</v>
      </c>
      <c r="F249" s="5">
        <v>0</v>
      </c>
      <c r="G249" s="5">
        <v>0</v>
      </c>
      <c r="H249" s="4" t="s">
        <v>11</v>
      </c>
      <c r="I249" s="5">
        <v>0</v>
      </c>
      <c r="J249" s="4">
        <v>45915.378865740742</v>
      </c>
    </row>
    <row r="250" spans="1:10" x14ac:dyDescent="0.2">
      <c r="A250" s="2" t="s">
        <v>10</v>
      </c>
      <c r="B250" s="3" t="str">
        <f t="shared" si="8"/>
        <v>NORDICS HCP Survey Email - Finland June 2025</v>
      </c>
      <c r="C250" s="3" t="str">
        <f>HYPERLINK("https://otsuka-europe-crm.veevavault.com/ui/#object/sent_email__v/VBLZ025E82GLONQ", "SE-000258403")</f>
        <v>SE-000258403</v>
      </c>
      <c r="D250" s="4">
        <v>45915.492060185185</v>
      </c>
      <c r="E250" s="5">
        <v>1</v>
      </c>
      <c r="F250" s="5">
        <v>2</v>
      </c>
      <c r="G250" s="5">
        <v>0</v>
      </c>
      <c r="H250" s="4" t="s">
        <v>11</v>
      </c>
      <c r="I250" s="5">
        <v>0</v>
      </c>
      <c r="J250" s="4">
        <v>45915.37972222222</v>
      </c>
    </row>
    <row r="251" spans="1:10" x14ac:dyDescent="0.2">
      <c r="A251" s="2" t="s">
        <v>10</v>
      </c>
      <c r="B251" s="3" t="str">
        <f t="shared" si="8"/>
        <v>NORDICS HCP Survey Email - Finland June 2025</v>
      </c>
      <c r="C251" s="3" t="str">
        <f>HYPERLINK("https://otsuka-europe-crm.veevavault.com/ui/#object/sent_email__v/VBLZ025E82GLONR", "SE-000258404")</f>
        <v>SE-000258404</v>
      </c>
      <c r="D251" s="4">
        <v>45915.61855324074</v>
      </c>
      <c r="E251" s="5">
        <v>1</v>
      </c>
      <c r="F251" s="5">
        <v>1</v>
      </c>
      <c r="G251" s="5">
        <v>0</v>
      </c>
      <c r="H251" s="4" t="s">
        <v>11</v>
      </c>
      <c r="I251" s="5">
        <v>0</v>
      </c>
      <c r="J251" s="4">
        <v>45915.377546296295</v>
      </c>
    </row>
    <row r="252" spans="1:10" x14ac:dyDescent="0.2">
      <c r="A252" s="2" t="s">
        <v>10</v>
      </c>
      <c r="B252" s="3" t="str">
        <f t="shared" si="8"/>
        <v>NORDICS HCP Survey Email - Finland June 2025</v>
      </c>
      <c r="C252" s="3" t="str">
        <f>HYPERLINK("https://otsuka-europe-crm.veevavault.com/ui/#object/sent_email__v/VBLZ025E82GLONS", "SE-000258405")</f>
        <v>SE-000258405</v>
      </c>
      <c r="D252" s="4" t="s">
        <v>11</v>
      </c>
      <c r="E252" s="5">
        <v>0</v>
      </c>
      <c r="F252" s="5">
        <v>0</v>
      </c>
      <c r="G252" s="5">
        <v>0</v>
      </c>
      <c r="H252" s="4" t="s">
        <v>11</v>
      </c>
      <c r="I252" s="5">
        <v>0</v>
      </c>
      <c r="J252" s="4">
        <v>45915.378275462965</v>
      </c>
    </row>
    <row r="253" spans="1:10" x14ac:dyDescent="0.2">
      <c r="A253" s="2" t="s">
        <v>10</v>
      </c>
      <c r="B253" s="3" t="str">
        <f t="shared" si="8"/>
        <v>NORDICS HCP Survey Email - Finland June 2025</v>
      </c>
      <c r="C253" s="3" t="str">
        <f>HYPERLINK("https://otsuka-europe-crm.veevavault.com/ui/#object/sent_email__v/VBLZ025E82GLONT", "SE-000258406")</f>
        <v>SE-000258406</v>
      </c>
      <c r="D253" s="4" t="s">
        <v>11</v>
      </c>
      <c r="E253" s="5">
        <v>0</v>
      </c>
      <c r="F253" s="5">
        <v>0</v>
      </c>
      <c r="G253" s="5">
        <v>0</v>
      </c>
      <c r="H253" s="4" t="s">
        <v>11</v>
      </c>
      <c r="I253" s="5">
        <v>0</v>
      </c>
      <c r="J253" s="4">
        <v>45915.378217592595</v>
      </c>
    </row>
    <row r="254" spans="1:10" x14ac:dyDescent="0.2">
      <c r="A254" s="2" t="s">
        <v>10</v>
      </c>
      <c r="B254" s="3" t="str">
        <f t="shared" si="8"/>
        <v>NORDICS HCP Survey Email - Finland June 2025</v>
      </c>
      <c r="C254" s="3" t="str">
        <f>HYPERLINK("https://otsuka-europe-crm.veevavault.com/ui/#object/sent_email__v/VBLZ025E82GLONU", "SE-000258407")</f>
        <v>SE-000258407</v>
      </c>
      <c r="D254" s="4" t="s">
        <v>11</v>
      </c>
      <c r="E254" s="5">
        <v>0</v>
      </c>
      <c r="F254" s="5">
        <v>0</v>
      </c>
      <c r="G254" s="5">
        <v>0</v>
      </c>
      <c r="H254" s="4" t="s">
        <v>11</v>
      </c>
      <c r="I254" s="5">
        <v>0</v>
      </c>
      <c r="J254" s="4">
        <v>45915.379016203704</v>
      </c>
    </row>
    <row r="255" spans="1:10" x14ac:dyDescent="0.2">
      <c r="A255" s="2" t="s">
        <v>10</v>
      </c>
      <c r="B255" s="3" t="str">
        <f t="shared" si="8"/>
        <v>NORDICS HCP Survey Email - Finland June 2025</v>
      </c>
      <c r="C255" s="3" t="str">
        <f>HYPERLINK("https://otsuka-europe-crm.veevavault.com/ui/#object/sent_email__v/VBLZ025E82GLONV", "SE-000258408")</f>
        <v>SE-000258408</v>
      </c>
      <c r="D255" s="4">
        <v>45920.652048611111</v>
      </c>
      <c r="E255" s="5">
        <v>1</v>
      </c>
      <c r="F255" s="5">
        <v>3</v>
      </c>
      <c r="G255" s="5">
        <v>0</v>
      </c>
      <c r="H255" s="4" t="s">
        <v>11</v>
      </c>
      <c r="I255" s="5">
        <v>0</v>
      </c>
      <c r="J255" s="4">
        <v>45915.379166666666</v>
      </c>
    </row>
    <row r="256" spans="1:10" x14ac:dyDescent="0.2">
      <c r="A256" s="2" t="s">
        <v>10</v>
      </c>
      <c r="B256" s="3" t="str">
        <f t="shared" si="8"/>
        <v>NORDICS HCP Survey Email - Finland June 2025</v>
      </c>
      <c r="C256" s="3" t="str">
        <f>HYPERLINK("https://otsuka-europe-crm.veevavault.com/ui/#object/sent_email__v/VBLZ025E82GLONW", "SE-000258409")</f>
        <v>SE-000258409</v>
      </c>
      <c r="D256" s="4" t="s">
        <v>11</v>
      </c>
      <c r="E256" s="5">
        <v>0</v>
      </c>
      <c r="F256" s="5">
        <v>0</v>
      </c>
      <c r="G256" s="5">
        <v>0</v>
      </c>
      <c r="H256" s="4" t="s">
        <v>11</v>
      </c>
      <c r="I256" s="5">
        <v>0</v>
      </c>
      <c r="J256" s="4">
        <v>45915.379594907405</v>
      </c>
    </row>
    <row r="257" spans="1:10" x14ac:dyDescent="0.2">
      <c r="A257" s="2" t="s">
        <v>10</v>
      </c>
      <c r="B257" s="3" t="str">
        <f t="shared" si="8"/>
        <v>NORDICS HCP Survey Email - Finland June 2025</v>
      </c>
      <c r="C257" s="3" t="str">
        <f>HYPERLINK("https://otsuka-europe-crm.veevavault.com/ui/#object/sent_email__v/VBLZ025E82GLONX", "SE-000258410")</f>
        <v>SE-000258410</v>
      </c>
      <c r="D257" s="4" t="s">
        <v>11</v>
      </c>
      <c r="E257" s="5">
        <v>0</v>
      </c>
      <c r="F257" s="5">
        <v>0</v>
      </c>
      <c r="G257" s="5">
        <v>0</v>
      </c>
      <c r="H257" s="4" t="s">
        <v>11</v>
      </c>
      <c r="I257" s="5">
        <v>0</v>
      </c>
      <c r="J257" s="4">
        <v>45915.377824074072</v>
      </c>
    </row>
    <row r="258" spans="1:10" x14ac:dyDescent="0.2">
      <c r="A258" s="2" t="s">
        <v>10</v>
      </c>
      <c r="B258" s="3" t="str">
        <f t="shared" si="8"/>
        <v>NORDICS HCP Survey Email - Finland June 2025</v>
      </c>
      <c r="C258" s="3" t="str">
        <f>HYPERLINK("https://otsuka-europe-crm.veevavault.com/ui/#object/sent_email__v/VBLZ025E82GLONY", "SE-000258411")</f>
        <v>SE-000258411</v>
      </c>
      <c r="D258" s="4" t="s">
        <v>11</v>
      </c>
      <c r="E258" s="5">
        <v>0</v>
      </c>
      <c r="F258" s="5">
        <v>0</v>
      </c>
      <c r="G258" s="5">
        <v>0</v>
      </c>
      <c r="H258" s="4" t="s">
        <v>11</v>
      </c>
      <c r="I258" s="5">
        <v>0</v>
      </c>
      <c r="J258" s="4">
        <v>45915.377951388888</v>
      </c>
    </row>
    <row r="259" spans="1:10" x14ac:dyDescent="0.2">
      <c r="A259" s="2" t="s">
        <v>10</v>
      </c>
      <c r="B259" s="3" t="str">
        <f t="shared" si="8"/>
        <v>NORDICS HCP Survey Email - Finland June 2025</v>
      </c>
      <c r="C259" s="3" t="str">
        <f>HYPERLINK("https://otsuka-europe-crm.veevavault.com/ui/#object/sent_email__v/VBLZ025E82GLONZ", "SE-000258412")</f>
        <v>SE-000258412</v>
      </c>
      <c r="D259" s="4" t="s">
        <v>11</v>
      </c>
      <c r="E259" s="5">
        <v>0</v>
      </c>
      <c r="F259" s="5">
        <v>0</v>
      </c>
      <c r="G259" s="5">
        <v>0</v>
      </c>
      <c r="H259" s="4" t="s">
        <v>11</v>
      </c>
      <c r="I259" s="5">
        <v>0</v>
      </c>
      <c r="J259" s="4">
        <v>45915.378599537034</v>
      </c>
    </row>
    <row r="260" spans="1:10" x14ac:dyDescent="0.2">
      <c r="A260" s="2" t="s">
        <v>10</v>
      </c>
      <c r="B260" s="3" t="str">
        <f t="shared" si="8"/>
        <v>NORDICS HCP Survey Email - Finland June 2025</v>
      </c>
      <c r="C260" s="3" t="str">
        <f>HYPERLINK("https://otsuka-europe-crm.veevavault.com/ui/#object/sent_email__v/VBLZ025E82GLOO0", "SE-000258413")</f>
        <v>SE-000258413</v>
      </c>
      <c r="D260" s="4">
        <v>45915.49355324074</v>
      </c>
      <c r="E260" s="5">
        <v>1</v>
      </c>
      <c r="F260" s="5">
        <v>3</v>
      </c>
      <c r="G260" s="5">
        <v>0</v>
      </c>
      <c r="H260" s="4" t="s">
        <v>11</v>
      </c>
      <c r="I260" s="5">
        <v>0</v>
      </c>
      <c r="J260" s="4">
        <v>45915.378761574073</v>
      </c>
    </row>
    <row r="261" spans="1:10" x14ac:dyDescent="0.2">
      <c r="A261" s="2" t="s">
        <v>10</v>
      </c>
      <c r="B261" s="3" t="str">
        <f t="shared" si="8"/>
        <v>NORDICS HCP Survey Email - Finland June 2025</v>
      </c>
      <c r="C261" s="3" t="str">
        <f>HYPERLINK("https://otsuka-europe-crm.veevavault.com/ui/#object/sent_email__v/VBLZ025E82GLOO1", "SE-000258414")</f>
        <v>SE-000258414</v>
      </c>
      <c r="D261" s="4" t="s">
        <v>11</v>
      </c>
      <c r="E261" s="5">
        <v>0</v>
      </c>
      <c r="F261" s="5">
        <v>0</v>
      </c>
      <c r="G261" s="5">
        <v>0</v>
      </c>
      <c r="H261" s="4" t="s">
        <v>11</v>
      </c>
      <c r="I261" s="5">
        <v>0</v>
      </c>
      <c r="J261" s="4">
        <v>45915.38009259259</v>
      </c>
    </row>
    <row r="262" spans="1:10" x14ac:dyDescent="0.2">
      <c r="A262" s="2" t="s">
        <v>10</v>
      </c>
      <c r="B262" s="3" t="str">
        <f t="shared" si="8"/>
        <v>NORDICS HCP Survey Email - Finland June 2025</v>
      </c>
      <c r="C262" s="3" t="str">
        <f>HYPERLINK("https://otsuka-europe-crm.veevavault.com/ui/#object/sent_email__v/VBLZ025E82GLOO2", "SE-000258415")</f>
        <v>SE-000258415</v>
      </c>
      <c r="D262" s="4" t="s">
        <v>11</v>
      </c>
      <c r="E262" s="5">
        <v>0</v>
      </c>
      <c r="F262" s="5">
        <v>0</v>
      </c>
      <c r="G262" s="5">
        <v>0</v>
      </c>
      <c r="H262" s="4" t="s">
        <v>11</v>
      </c>
      <c r="I262" s="5">
        <v>0</v>
      </c>
      <c r="J262" s="4">
        <v>45915.377511574072</v>
      </c>
    </row>
    <row r="263" spans="1:10" x14ac:dyDescent="0.2">
      <c r="A263" s="2" t="s">
        <v>10</v>
      </c>
      <c r="B263" s="3" t="str">
        <f t="shared" si="8"/>
        <v>NORDICS HCP Survey Email - Finland June 2025</v>
      </c>
      <c r="C263" s="3" t="str">
        <f>HYPERLINK("https://otsuka-europe-crm.veevavault.com/ui/#object/sent_email__v/VBLZ025E82GLOO3", "SE-000258416")</f>
        <v>SE-000258416</v>
      </c>
      <c r="D263" s="4" t="s">
        <v>11</v>
      </c>
      <c r="E263" s="5">
        <v>0</v>
      </c>
      <c r="F263" s="5">
        <v>0</v>
      </c>
      <c r="G263" s="5">
        <v>0</v>
      </c>
      <c r="H263" s="4" t="s">
        <v>11</v>
      </c>
      <c r="I263" s="5">
        <v>0</v>
      </c>
      <c r="J263" s="4">
        <v>45915.378159722219</v>
      </c>
    </row>
    <row r="264" spans="1:10" x14ac:dyDescent="0.2">
      <c r="A264" s="2" t="s">
        <v>10</v>
      </c>
      <c r="B264" s="3" t="str">
        <f t="shared" si="8"/>
        <v>NORDICS HCP Survey Email - Finland June 2025</v>
      </c>
      <c r="C264" s="3" t="str">
        <f>HYPERLINK("https://otsuka-europe-crm.veevavault.com/ui/#object/sent_email__v/VBLZ025E82GLOO4", "SE-000258417")</f>
        <v>SE-000258417</v>
      </c>
      <c r="D264" s="4" t="s">
        <v>11</v>
      </c>
      <c r="E264" s="5">
        <v>0</v>
      </c>
      <c r="F264" s="5">
        <v>0</v>
      </c>
      <c r="G264" s="5">
        <v>0</v>
      </c>
      <c r="H264" s="4" t="s">
        <v>11</v>
      </c>
      <c r="I264" s="5">
        <v>0</v>
      </c>
      <c r="J264" s="4">
        <v>45915.378252314818</v>
      </c>
    </row>
    <row r="265" spans="1:10" x14ac:dyDescent="0.2">
      <c r="A265" s="2" t="s">
        <v>10</v>
      </c>
      <c r="B265" s="3" t="str">
        <f t="shared" si="8"/>
        <v>NORDICS HCP Survey Email - Finland June 2025</v>
      </c>
      <c r="C265" s="3" t="str">
        <f>HYPERLINK("https://otsuka-europe-crm.veevavault.com/ui/#object/sent_email__v/VBLZ025E82GLOO5", "SE-000258418")</f>
        <v>SE-000258418</v>
      </c>
      <c r="D265" s="4" t="s">
        <v>11</v>
      </c>
      <c r="E265" s="5">
        <v>0</v>
      </c>
      <c r="F265" s="5">
        <v>0</v>
      </c>
      <c r="G265" s="5">
        <v>0</v>
      </c>
      <c r="H265" s="4" t="s">
        <v>11</v>
      </c>
      <c r="I265" s="5">
        <v>0</v>
      </c>
      <c r="J265" s="4">
        <v>45915.378981481481</v>
      </c>
    </row>
    <row r="266" spans="1:10" x14ac:dyDescent="0.2">
      <c r="A266" s="2" t="s">
        <v>10</v>
      </c>
      <c r="B266" s="3" t="str">
        <f t="shared" si="8"/>
        <v>NORDICS HCP Survey Email - Finland June 2025</v>
      </c>
      <c r="C266" s="3" t="str">
        <f>HYPERLINK("https://otsuka-europe-crm.veevavault.com/ui/#object/sent_email__v/VBLZ025E82GLOO6", "SE-000258419")</f>
        <v>SE-000258419</v>
      </c>
      <c r="D266" s="4" t="s">
        <v>11</v>
      </c>
      <c r="E266" s="5">
        <v>0</v>
      </c>
      <c r="F266" s="5">
        <v>0</v>
      </c>
      <c r="G266" s="5">
        <v>0</v>
      </c>
      <c r="H266" s="4" t="s">
        <v>11</v>
      </c>
      <c r="I266" s="5">
        <v>0</v>
      </c>
      <c r="J266" s="4">
        <v>45915.379155092596</v>
      </c>
    </row>
    <row r="267" spans="1:10" x14ac:dyDescent="0.2">
      <c r="A267" s="2" t="s">
        <v>10</v>
      </c>
      <c r="B267" s="3" t="str">
        <f t="shared" si="8"/>
        <v>NORDICS HCP Survey Email - Finland June 2025</v>
      </c>
      <c r="C267" s="3" t="str">
        <f>HYPERLINK("https://otsuka-europe-crm.veevavault.com/ui/#object/sent_email__v/VBLZ025E82GLOO8", "SE-000258421")</f>
        <v>SE-000258421</v>
      </c>
      <c r="D267" s="4" t="s">
        <v>11</v>
      </c>
      <c r="E267" s="5">
        <v>0</v>
      </c>
      <c r="F267" s="5">
        <v>0</v>
      </c>
      <c r="G267" s="5">
        <v>0</v>
      </c>
      <c r="H267" s="4" t="s">
        <v>11</v>
      </c>
      <c r="I267" s="5">
        <v>0</v>
      </c>
      <c r="J267" s="4">
        <v>45915.377858796295</v>
      </c>
    </row>
    <row r="268" spans="1:10" x14ac:dyDescent="0.2">
      <c r="A268" s="2" t="s">
        <v>10</v>
      </c>
      <c r="B268" s="3" t="str">
        <f t="shared" si="8"/>
        <v>NORDICS HCP Survey Email - Finland June 2025</v>
      </c>
      <c r="C268" s="3" t="str">
        <f>HYPERLINK("https://otsuka-europe-crm.veevavault.com/ui/#object/sent_email__v/VBLZ025E82GLOO9", "SE-000258422")</f>
        <v>SE-000258422</v>
      </c>
      <c r="D268" s="4" t="s">
        <v>11</v>
      </c>
      <c r="E268" s="5">
        <v>0</v>
      </c>
      <c r="F268" s="5">
        <v>0</v>
      </c>
      <c r="G268" s="5">
        <v>0</v>
      </c>
      <c r="H268" s="4" t="s">
        <v>11</v>
      </c>
      <c r="I268" s="5">
        <v>0</v>
      </c>
      <c r="J268" s="4">
        <v>45915.377893518518</v>
      </c>
    </row>
    <row r="269" spans="1:10" x14ac:dyDescent="0.2">
      <c r="A269" s="2" t="s">
        <v>10</v>
      </c>
      <c r="B269" s="3" t="str">
        <f t="shared" si="8"/>
        <v>NORDICS HCP Survey Email - Finland June 2025</v>
      </c>
      <c r="C269" s="3" t="str">
        <f>HYPERLINK("https://otsuka-europe-crm.veevavault.com/ui/#object/sent_email__v/VBLZ025E82GLOOA", "SE-000258423")</f>
        <v>SE-000258423</v>
      </c>
      <c r="D269" s="4">
        <v>45915.378796296296</v>
      </c>
      <c r="E269" s="5">
        <v>1</v>
      </c>
      <c r="F269" s="5">
        <v>3</v>
      </c>
      <c r="G269" s="5">
        <v>1</v>
      </c>
      <c r="H269" s="4">
        <v>45915.378807870373</v>
      </c>
      <c r="I269" s="5">
        <v>9</v>
      </c>
      <c r="J269" s="4">
        <v>45915.378738425927</v>
      </c>
    </row>
    <row r="270" spans="1:10" x14ac:dyDescent="0.2">
      <c r="A270" s="2" t="s">
        <v>10</v>
      </c>
      <c r="B270" s="3" t="str">
        <f t="shared" si="8"/>
        <v>NORDICS HCP Survey Email - Finland June 2025</v>
      </c>
      <c r="C270" s="3" t="str">
        <f>HYPERLINK("https://otsuka-europe-crm.veevavault.com/ui/#object/sent_email__v/VBLZ025E82GLOOB", "SE-000258424")</f>
        <v>SE-000258424</v>
      </c>
      <c r="D270" s="4" t="s">
        <v>11</v>
      </c>
      <c r="E270" s="5">
        <v>0</v>
      </c>
      <c r="F270" s="5">
        <v>0</v>
      </c>
      <c r="G270" s="5">
        <v>0</v>
      </c>
      <c r="H270" s="4" t="s">
        <v>11</v>
      </c>
      <c r="I270" s="5">
        <v>0</v>
      </c>
      <c r="J270" s="4">
        <v>45915.378831018519</v>
      </c>
    </row>
    <row r="271" spans="1:10" x14ac:dyDescent="0.2">
      <c r="A271" s="2" t="s">
        <v>10</v>
      </c>
      <c r="B271" s="3" t="str">
        <f t="shared" si="8"/>
        <v>NORDICS HCP Survey Email - Finland June 2025</v>
      </c>
      <c r="C271" s="3" t="str">
        <f>HYPERLINK("https://otsuka-europe-crm.veevavault.com/ui/#object/sent_email__v/VBLZ025E82GLOOC", "SE-000258425")</f>
        <v>SE-000258425</v>
      </c>
      <c r="D271" s="4" t="s">
        <v>11</v>
      </c>
      <c r="E271" s="5">
        <v>0</v>
      </c>
      <c r="F271" s="5">
        <v>0</v>
      </c>
      <c r="G271" s="5">
        <v>0</v>
      </c>
      <c r="H271" s="4" t="s">
        <v>11</v>
      </c>
      <c r="I271" s="5">
        <v>0</v>
      </c>
      <c r="J271" s="4">
        <v>45915.379988425928</v>
      </c>
    </row>
    <row r="272" spans="1:10" x14ac:dyDescent="0.2">
      <c r="A272" s="2" t="s">
        <v>10</v>
      </c>
      <c r="B272" s="3" t="str">
        <f t="shared" si="8"/>
        <v>NORDICS HCP Survey Email - Finland June 2025</v>
      </c>
      <c r="C272" s="3" t="str">
        <f>HYPERLINK("https://otsuka-europe-crm.veevavault.com/ui/#object/sent_email__v/VBLZ025E82GLOOD", "SE-000258426")</f>
        <v>SE-000258426</v>
      </c>
      <c r="D272" s="4" t="s">
        <v>11</v>
      </c>
      <c r="E272" s="5">
        <v>0</v>
      </c>
      <c r="F272" s="5">
        <v>0</v>
      </c>
      <c r="G272" s="5">
        <v>0</v>
      </c>
      <c r="H272" s="4" t="s">
        <v>11</v>
      </c>
      <c r="I272" s="5">
        <v>0</v>
      </c>
      <c r="J272" s="4">
        <v>45915.377511574072</v>
      </c>
    </row>
    <row r="273" spans="1:10" x14ac:dyDescent="0.2">
      <c r="A273" s="2" t="s">
        <v>10</v>
      </c>
      <c r="B273" s="3" t="str">
        <f t="shared" si="8"/>
        <v>NORDICS HCP Survey Email - Finland June 2025</v>
      </c>
      <c r="C273" s="3" t="str">
        <f>HYPERLINK("https://otsuka-europe-crm.veevavault.com/ui/#object/sent_email__v/VBLZ025E82GLOOE", "SE-000258427")</f>
        <v>SE-000258427</v>
      </c>
      <c r="D273" s="4" t="s">
        <v>11</v>
      </c>
      <c r="E273" s="5">
        <v>0</v>
      </c>
      <c r="F273" s="5">
        <v>0</v>
      </c>
      <c r="G273" s="5">
        <v>0</v>
      </c>
      <c r="H273" s="4" t="s">
        <v>11</v>
      </c>
      <c r="I273" s="5">
        <v>0</v>
      </c>
      <c r="J273" s="4">
        <v>45915.377905092595</v>
      </c>
    </row>
    <row r="274" spans="1:10" x14ac:dyDescent="0.2">
      <c r="A274" s="2" t="s">
        <v>10</v>
      </c>
      <c r="B274" s="3" t="str">
        <f t="shared" si="8"/>
        <v>NORDICS HCP Survey Email - Finland June 2025</v>
      </c>
      <c r="C274" s="3" t="str">
        <f>HYPERLINK("https://otsuka-europe-crm.veevavault.com/ui/#object/sent_email__v/VBLZ025E82GLOOF", "SE-000258428")</f>
        <v>SE-000258428</v>
      </c>
      <c r="D274" s="4" t="s">
        <v>11</v>
      </c>
      <c r="E274" s="5">
        <v>0</v>
      </c>
      <c r="F274" s="5">
        <v>0</v>
      </c>
      <c r="G274" s="5">
        <v>0</v>
      </c>
      <c r="H274" s="4" t="s">
        <v>11</v>
      </c>
      <c r="I274" s="5">
        <v>0</v>
      </c>
      <c r="J274" s="4">
        <v>45915.378622685188</v>
      </c>
    </row>
    <row r="275" spans="1:10" x14ac:dyDescent="0.2">
      <c r="A275" s="2" t="s">
        <v>10</v>
      </c>
      <c r="B275" s="3" t="str">
        <f t="shared" si="8"/>
        <v>NORDICS HCP Survey Email - Finland June 2025</v>
      </c>
      <c r="C275" s="3" t="str">
        <f>HYPERLINK("https://otsuka-europe-crm.veevavault.com/ui/#object/sent_email__v/VBLZ025E82GLOOG", "SE-000258429")</f>
        <v>SE-000258429</v>
      </c>
      <c r="D275" s="4" t="s">
        <v>11</v>
      </c>
      <c r="E275" s="5">
        <v>0</v>
      </c>
      <c r="F275" s="5">
        <v>0</v>
      </c>
      <c r="G275" s="5">
        <v>0</v>
      </c>
      <c r="H275" s="4" t="s">
        <v>11</v>
      </c>
      <c r="I275" s="5">
        <v>0</v>
      </c>
      <c r="J275" s="4">
        <v>45915.378888888888</v>
      </c>
    </row>
    <row r="276" spans="1:10" x14ac:dyDescent="0.2">
      <c r="A276" s="2" t="s">
        <v>10</v>
      </c>
      <c r="B276" s="3" t="str">
        <f t="shared" si="8"/>
        <v>NORDICS HCP Survey Email - Finland June 2025</v>
      </c>
      <c r="C276" s="3" t="str">
        <f>HYPERLINK("https://otsuka-europe-crm.veevavault.com/ui/#object/sent_email__v/VBLZ025E82GLOOH", "SE-000258430")</f>
        <v>SE-000258430</v>
      </c>
      <c r="D276" s="4" t="s">
        <v>11</v>
      </c>
      <c r="E276" s="5">
        <v>0</v>
      </c>
      <c r="F276" s="5">
        <v>0</v>
      </c>
      <c r="G276" s="5">
        <v>0</v>
      </c>
      <c r="H276" s="4" t="s">
        <v>11</v>
      </c>
      <c r="I276" s="5">
        <v>0</v>
      </c>
      <c r="J276" s="4">
        <v>45915.38</v>
      </c>
    </row>
    <row r="277" spans="1:10" x14ac:dyDescent="0.2">
      <c r="A277" s="2" t="s">
        <v>10</v>
      </c>
      <c r="B277" s="3" t="str">
        <f t="shared" si="8"/>
        <v>NORDICS HCP Survey Email - Finland June 2025</v>
      </c>
      <c r="C277" s="3" t="str">
        <f>HYPERLINK("https://otsuka-europe-crm.veevavault.com/ui/#object/sent_email__v/VBLZ025E82GLOOI", "SE-000258431")</f>
        <v>SE-000258431</v>
      </c>
      <c r="D277" s="4" t="s">
        <v>11</v>
      </c>
      <c r="E277" s="5">
        <v>0</v>
      </c>
      <c r="F277" s="5">
        <v>0</v>
      </c>
      <c r="G277" s="5">
        <v>0</v>
      </c>
      <c r="H277" s="4" t="s">
        <v>11</v>
      </c>
      <c r="I277" s="5">
        <v>0</v>
      </c>
      <c r="J277" s="4">
        <v>45915.377557870372</v>
      </c>
    </row>
    <row r="278" spans="1:10" x14ac:dyDescent="0.2">
      <c r="A278" s="2" t="s">
        <v>10</v>
      </c>
      <c r="B278" s="3" t="str">
        <f t="shared" si="8"/>
        <v>NORDICS HCP Survey Email - Finland June 2025</v>
      </c>
      <c r="C278" s="3" t="str">
        <f>HYPERLINK("https://otsuka-europe-crm.veevavault.com/ui/#object/sent_email__v/VBLZ025E82GLOOJ", "SE-000258432")</f>
        <v>SE-000258432</v>
      </c>
      <c r="D278" s="4" t="s">
        <v>11</v>
      </c>
      <c r="E278" s="5">
        <v>0</v>
      </c>
      <c r="F278" s="5">
        <v>0</v>
      </c>
      <c r="G278" s="5">
        <v>0</v>
      </c>
      <c r="H278" s="4" t="s">
        <v>11</v>
      </c>
      <c r="I278" s="5">
        <v>0</v>
      </c>
      <c r="J278" s="4">
        <v>45915.378159722219</v>
      </c>
    </row>
    <row r="279" spans="1:10" x14ac:dyDescent="0.2">
      <c r="A279" s="2" t="s">
        <v>10</v>
      </c>
      <c r="B279" s="3" t="str">
        <f t="shared" si="8"/>
        <v>NORDICS HCP Survey Email - Finland June 2025</v>
      </c>
      <c r="C279" s="3" t="str">
        <f>HYPERLINK("https://otsuka-europe-crm.veevavault.com/ui/#object/sent_email__v/VBLZ025E82GLOOK", "SE-000258433")</f>
        <v>SE-000258433</v>
      </c>
      <c r="D279" s="4" t="s">
        <v>11</v>
      </c>
      <c r="E279" s="5">
        <v>0</v>
      </c>
      <c r="F279" s="5">
        <v>0</v>
      </c>
      <c r="G279" s="5">
        <v>0</v>
      </c>
      <c r="H279" s="4" t="s">
        <v>11</v>
      </c>
      <c r="I279" s="5">
        <v>0</v>
      </c>
      <c r="J279" s="4">
        <v>45915.378229166665</v>
      </c>
    </row>
    <row r="280" spans="1:10" x14ac:dyDescent="0.2">
      <c r="A280" s="2" t="s">
        <v>10</v>
      </c>
      <c r="B280" s="3" t="str">
        <f t="shared" si="8"/>
        <v>NORDICS HCP Survey Email - Finland June 2025</v>
      </c>
      <c r="C280" s="3" t="str">
        <f>HYPERLINK("https://otsuka-europe-crm.veevavault.com/ui/#object/sent_email__v/VBLZ025E82GLOOL", "SE-000258434")</f>
        <v>SE-000258434</v>
      </c>
      <c r="D280" s="4" t="s">
        <v>11</v>
      </c>
      <c r="E280" s="5">
        <v>0</v>
      </c>
      <c r="F280" s="5">
        <v>0</v>
      </c>
      <c r="G280" s="5">
        <v>0</v>
      </c>
      <c r="H280" s="4" t="s">
        <v>11</v>
      </c>
      <c r="I280" s="5">
        <v>0</v>
      </c>
      <c r="J280" s="4">
        <v>45915.37903935185</v>
      </c>
    </row>
    <row r="281" spans="1:10" x14ac:dyDescent="0.2">
      <c r="A281" s="2" t="s">
        <v>10</v>
      </c>
      <c r="B281" s="3" t="str">
        <f t="shared" ref="B281:B344" si="9">HYPERLINK("https://otsuka-europe-crm.veevavault.com/ui/#object/approved_document__v/V5OZ025E82THH71", "NORDICS HCP Survey Email - Finland June 2025")</f>
        <v>NORDICS HCP Survey Email - Finland June 2025</v>
      </c>
      <c r="C281" s="3" t="str">
        <f>HYPERLINK("https://otsuka-europe-crm.veevavault.com/ui/#object/sent_email__v/VBLZ025E82GLOOM", "SE-000258435")</f>
        <v>SE-000258435</v>
      </c>
      <c r="D281" s="4" t="s">
        <v>11</v>
      </c>
      <c r="E281" s="5">
        <v>0</v>
      </c>
      <c r="F281" s="5">
        <v>0</v>
      </c>
      <c r="G281" s="5">
        <v>0</v>
      </c>
      <c r="H281" s="4" t="s">
        <v>11</v>
      </c>
      <c r="I281" s="5">
        <v>0</v>
      </c>
      <c r="J281" s="4">
        <v>45915.37939814815</v>
      </c>
    </row>
    <row r="282" spans="1:10" x14ac:dyDescent="0.2">
      <c r="A282" s="2" t="s">
        <v>10</v>
      </c>
      <c r="B282" s="3" t="str">
        <f t="shared" si="9"/>
        <v>NORDICS HCP Survey Email - Finland June 2025</v>
      </c>
      <c r="C282" s="3" t="str">
        <f>HYPERLINK("https://otsuka-europe-crm.veevavault.com/ui/#object/sent_email__v/VBLZ025E82GLOON", "SE-000258436")</f>
        <v>SE-000258436</v>
      </c>
      <c r="D282" s="4">
        <v>45915.38013888889</v>
      </c>
      <c r="E282" s="5">
        <v>1</v>
      </c>
      <c r="F282" s="5">
        <v>1</v>
      </c>
      <c r="G282" s="5">
        <v>0</v>
      </c>
      <c r="H282" s="4" t="s">
        <v>11</v>
      </c>
      <c r="I282" s="5">
        <v>0</v>
      </c>
      <c r="J282" s="4">
        <v>45915.379606481481</v>
      </c>
    </row>
    <row r="283" spans="1:10" x14ac:dyDescent="0.2">
      <c r="A283" s="2" t="s">
        <v>10</v>
      </c>
      <c r="B283" s="3" t="str">
        <f t="shared" si="9"/>
        <v>NORDICS HCP Survey Email - Finland June 2025</v>
      </c>
      <c r="C283" s="3" t="str">
        <f>HYPERLINK("https://otsuka-europe-crm.veevavault.com/ui/#object/sent_email__v/VBLZ025E82GLOOO", "SE-000258437")</f>
        <v>SE-000258437</v>
      </c>
      <c r="D283" s="4" t="s">
        <v>11</v>
      </c>
      <c r="E283" s="5">
        <v>0</v>
      </c>
      <c r="F283" s="5">
        <v>0</v>
      </c>
      <c r="G283" s="5">
        <v>0</v>
      </c>
      <c r="H283" s="4" t="s">
        <v>11</v>
      </c>
      <c r="I283" s="5">
        <v>0</v>
      </c>
      <c r="J283" s="4">
        <v>45915.377835648149</v>
      </c>
    </row>
    <row r="284" spans="1:10" x14ac:dyDescent="0.2">
      <c r="A284" s="2" t="s">
        <v>10</v>
      </c>
      <c r="B284" s="3" t="str">
        <f t="shared" si="9"/>
        <v>NORDICS HCP Survey Email - Finland June 2025</v>
      </c>
      <c r="C284" s="3" t="str">
        <f>HYPERLINK("https://otsuka-europe-crm.veevavault.com/ui/#object/sent_email__v/VBLZ025E82GLOOP", "SE-000258438")</f>
        <v>SE-000258438</v>
      </c>
      <c r="D284" s="4">
        <v>45916.310069444444</v>
      </c>
      <c r="E284" s="5">
        <v>1</v>
      </c>
      <c r="F284" s="5">
        <v>1</v>
      </c>
      <c r="G284" s="5">
        <v>1</v>
      </c>
      <c r="H284" s="4">
        <v>45916.310208333336</v>
      </c>
      <c r="I284" s="5">
        <v>2</v>
      </c>
      <c r="J284" s="4">
        <v>45915.377916666665</v>
      </c>
    </row>
    <row r="285" spans="1:10" x14ac:dyDescent="0.2">
      <c r="A285" s="2" t="s">
        <v>10</v>
      </c>
      <c r="B285" s="3" t="str">
        <f t="shared" si="9"/>
        <v>NORDICS HCP Survey Email - Finland June 2025</v>
      </c>
      <c r="C285" s="3" t="str">
        <f>HYPERLINK("https://otsuka-europe-crm.veevavault.com/ui/#object/sent_email__v/VBLZ025E82GLOOR", "SE-000258440")</f>
        <v>SE-000258440</v>
      </c>
      <c r="D285" s="4" t="s">
        <v>11</v>
      </c>
      <c r="E285" s="5">
        <v>0</v>
      </c>
      <c r="F285" s="5">
        <v>0</v>
      </c>
      <c r="G285" s="5">
        <v>0</v>
      </c>
      <c r="H285" s="4" t="s">
        <v>11</v>
      </c>
      <c r="I285" s="5">
        <v>0</v>
      </c>
      <c r="J285" s="4">
        <v>45915.378831018519</v>
      </c>
    </row>
    <row r="286" spans="1:10" x14ac:dyDescent="0.2">
      <c r="A286" s="2" t="s">
        <v>10</v>
      </c>
      <c r="B286" s="3" t="str">
        <f t="shared" si="9"/>
        <v>NORDICS HCP Survey Email - Finland June 2025</v>
      </c>
      <c r="C286" s="3" t="str">
        <f>HYPERLINK("https://otsuka-europe-crm.veevavault.com/ui/#object/sent_email__v/VBLZ025E82GLOOS", "SE-000258441")</f>
        <v>SE-000258441</v>
      </c>
      <c r="D286" s="4" t="s">
        <v>11</v>
      </c>
      <c r="E286" s="5">
        <v>0</v>
      </c>
      <c r="F286" s="5">
        <v>0</v>
      </c>
      <c r="G286" s="5">
        <v>0</v>
      </c>
      <c r="H286" s="4" t="s">
        <v>11</v>
      </c>
      <c r="I286" s="5">
        <v>0</v>
      </c>
      <c r="J286" s="4">
        <v>45915.379861111112</v>
      </c>
    </row>
    <row r="287" spans="1:10" x14ac:dyDescent="0.2">
      <c r="A287" s="2" t="s">
        <v>10</v>
      </c>
      <c r="B287" s="3" t="str">
        <f t="shared" si="9"/>
        <v>NORDICS HCP Survey Email - Finland June 2025</v>
      </c>
      <c r="C287" s="3" t="str">
        <f>HYPERLINK("https://otsuka-europe-crm.veevavault.com/ui/#object/sent_email__v/VBLZ025E82GLOOU", "SE-000258443")</f>
        <v>SE-000258443</v>
      </c>
      <c r="D287" s="4" t="s">
        <v>11</v>
      </c>
      <c r="E287" s="5">
        <v>0</v>
      </c>
      <c r="F287" s="5">
        <v>0</v>
      </c>
      <c r="G287" s="5">
        <v>0</v>
      </c>
      <c r="H287" s="4" t="s">
        <v>11</v>
      </c>
      <c r="I287" s="5">
        <v>0</v>
      </c>
      <c r="J287" s="4">
        <v>45915.378217592595</v>
      </c>
    </row>
    <row r="288" spans="1:10" x14ac:dyDescent="0.2">
      <c r="A288" s="2" t="s">
        <v>10</v>
      </c>
      <c r="B288" s="3" t="str">
        <f t="shared" si="9"/>
        <v>NORDICS HCP Survey Email - Finland June 2025</v>
      </c>
      <c r="C288" s="3" t="str">
        <f>HYPERLINK("https://otsuka-europe-crm.veevavault.com/ui/#object/sent_email__v/VBLZ025E82GLOOW", "SE-000258445")</f>
        <v>SE-000258445</v>
      </c>
      <c r="D288" s="4" t="s">
        <v>11</v>
      </c>
      <c r="E288" s="5">
        <v>0</v>
      </c>
      <c r="F288" s="5">
        <v>0</v>
      </c>
      <c r="G288" s="5">
        <v>0</v>
      </c>
      <c r="H288" s="4" t="s">
        <v>11</v>
      </c>
      <c r="I288" s="5">
        <v>0</v>
      </c>
      <c r="J288" s="4">
        <v>45915.379062499997</v>
      </c>
    </row>
    <row r="289" spans="1:10" x14ac:dyDescent="0.2">
      <c r="A289" s="2" t="s">
        <v>10</v>
      </c>
      <c r="B289" s="3" t="str">
        <f t="shared" si="9"/>
        <v>NORDICS HCP Survey Email - Finland June 2025</v>
      </c>
      <c r="C289" s="3" t="str">
        <f>HYPERLINK("https://otsuka-europe-crm.veevavault.com/ui/#object/sent_email__v/VBLZ025E82GLOOX", "SE-000258446")</f>
        <v>SE-000258446</v>
      </c>
      <c r="D289" s="4">
        <v>45915.397291666668</v>
      </c>
      <c r="E289" s="5">
        <v>1</v>
      </c>
      <c r="F289" s="5">
        <v>1</v>
      </c>
      <c r="G289" s="5">
        <v>0</v>
      </c>
      <c r="H289" s="4" t="s">
        <v>11</v>
      </c>
      <c r="I289" s="5">
        <v>0</v>
      </c>
      <c r="J289" s="4">
        <v>45915.379363425927</v>
      </c>
    </row>
    <row r="290" spans="1:10" x14ac:dyDescent="0.2">
      <c r="A290" s="2" t="s">
        <v>10</v>
      </c>
      <c r="B290" s="3" t="str">
        <f t="shared" si="9"/>
        <v>NORDICS HCP Survey Email - Finland June 2025</v>
      </c>
      <c r="C290" s="3" t="str">
        <f>HYPERLINK("https://otsuka-europe-crm.veevavault.com/ui/#object/sent_email__v/VBLZ025E82GLOOY", "SE-000258447")</f>
        <v>SE-000258447</v>
      </c>
      <c r="D290" s="4" t="s">
        <v>11</v>
      </c>
      <c r="E290" s="5">
        <v>0</v>
      </c>
      <c r="F290" s="5">
        <v>0</v>
      </c>
      <c r="G290" s="5">
        <v>0</v>
      </c>
      <c r="H290" s="4" t="s">
        <v>11</v>
      </c>
      <c r="I290" s="5">
        <v>0</v>
      </c>
      <c r="J290" s="4">
        <v>45915.37972222222</v>
      </c>
    </row>
    <row r="291" spans="1:10" x14ac:dyDescent="0.2">
      <c r="A291" s="2" t="s">
        <v>10</v>
      </c>
      <c r="B291" s="3" t="str">
        <f t="shared" si="9"/>
        <v>NORDICS HCP Survey Email - Finland June 2025</v>
      </c>
      <c r="C291" s="3" t="str">
        <f>HYPERLINK("https://otsuka-europe-crm.veevavault.com/ui/#object/sent_email__v/VBLZ025E82GLOOZ", "SE-000258448")</f>
        <v>SE-000258448</v>
      </c>
      <c r="D291" s="4" t="s">
        <v>11</v>
      </c>
      <c r="E291" s="5">
        <v>0</v>
      </c>
      <c r="F291" s="5">
        <v>0</v>
      </c>
      <c r="G291" s="5">
        <v>0</v>
      </c>
      <c r="H291" s="4" t="s">
        <v>11</v>
      </c>
      <c r="I291" s="5">
        <v>0</v>
      </c>
      <c r="J291" s="4">
        <v>45915.377800925926</v>
      </c>
    </row>
    <row r="292" spans="1:10" x14ac:dyDescent="0.2">
      <c r="A292" s="2" t="s">
        <v>10</v>
      </c>
      <c r="B292" s="3" t="str">
        <f t="shared" si="9"/>
        <v>NORDICS HCP Survey Email - Finland June 2025</v>
      </c>
      <c r="C292" s="3" t="str">
        <f>HYPERLINK("https://otsuka-europe-crm.veevavault.com/ui/#object/sent_email__v/VBLZ025E82GLOP0", "SE-000258449")</f>
        <v>SE-000258449</v>
      </c>
      <c r="D292" s="4" t="s">
        <v>11</v>
      </c>
      <c r="E292" s="5">
        <v>0</v>
      </c>
      <c r="F292" s="5">
        <v>0</v>
      </c>
      <c r="G292" s="5">
        <v>0</v>
      </c>
      <c r="H292" s="4" t="s">
        <v>11</v>
      </c>
      <c r="I292" s="5">
        <v>0</v>
      </c>
      <c r="J292" s="4">
        <v>45915.377951388888</v>
      </c>
    </row>
    <row r="293" spans="1:10" x14ac:dyDescent="0.2">
      <c r="A293" s="2" t="s">
        <v>10</v>
      </c>
      <c r="B293" s="3" t="str">
        <f t="shared" si="9"/>
        <v>NORDICS HCP Survey Email - Finland June 2025</v>
      </c>
      <c r="C293" s="3" t="str">
        <f>HYPERLINK("https://otsuka-europe-crm.veevavault.com/ui/#object/sent_email__v/VBLZ025E82GLOP1", "SE-000258450")</f>
        <v>SE-000258450</v>
      </c>
      <c r="D293" s="4">
        <v>45915.436932870369</v>
      </c>
      <c r="E293" s="5">
        <v>1</v>
      </c>
      <c r="F293" s="5">
        <v>1</v>
      </c>
      <c r="G293" s="5">
        <v>1</v>
      </c>
      <c r="H293" s="4">
        <v>45915.437060185184</v>
      </c>
      <c r="I293" s="5">
        <v>2</v>
      </c>
      <c r="J293" s="4">
        <v>45915.378680555557</v>
      </c>
    </row>
    <row r="294" spans="1:10" x14ac:dyDescent="0.2">
      <c r="A294" s="2" t="s">
        <v>10</v>
      </c>
      <c r="B294" s="3" t="str">
        <f t="shared" si="9"/>
        <v>NORDICS HCP Survey Email - Finland June 2025</v>
      </c>
      <c r="C294" s="3" t="str">
        <f>HYPERLINK("https://otsuka-europe-crm.veevavault.com/ui/#object/sent_email__v/VBLZ025E82GLOP2", "SE-000258451")</f>
        <v>SE-000258451</v>
      </c>
      <c r="D294" s="4" t="s">
        <v>11</v>
      </c>
      <c r="E294" s="5">
        <v>0</v>
      </c>
      <c r="F294" s="5">
        <v>0</v>
      </c>
      <c r="G294" s="5">
        <v>0</v>
      </c>
      <c r="H294" s="4" t="s">
        <v>11</v>
      </c>
      <c r="I294" s="5">
        <v>0</v>
      </c>
      <c r="J294" s="4">
        <v>45915.378819444442</v>
      </c>
    </row>
    <row r="295" spans="1:10" x14ac:dyDescent="0.2">
      <c r="A295" s="2" t="s">
        <v>10</v>
      </c>
      <c r="B295" s="3" t="str">
        <f t="shared" si="9"/>
        <v>NORDICS HCP Survey Email - Finland June 2025</v>
      </c>
      <c r="C295" s="3" t="str">
        <f>HYPERLINK("https://otsuka-europe-crm.veevavault.com/ui/#object/sent_email__v/VBLZ025E82GLOP3", "SE-000258452")</f>
        <v>SE-000258452</v>
      </c>
      <c r="D295" s="4" t="s">
        <v>11</v>
      </c>
      <c r="E295" s="5">
        <v>0</v>
      </c>
      <c r="F295" s="5">
        <v>0</v>
      </c>
      <c r="G295" s="5">
        <v>0</v>
      </c>
      <c r="H295" s="4" t="s">
        <v>11</v>
      </c>
      <c r="I295" s="5">
        <v>0</v>
      </c>
      <c r="J295" s="4">
        <v>45915.379976851851</v>
      </c>
    </row>
    <row r="296" spans="1:10" x14ac:dyDescent="0.2">
      <c r="A296" s="2" t="s">
        <v>10</v>
      </c>
      <c r="B296" s="3" t="str">
        <f t="shared" si="9"/>
        <v>NORDICS HCP Survey Email - Finland June 2025</v>
      </c>
      <c r="C296" s="3" t="str">
        <f>HYPERLINK("https://otsuka-europe-crm.veevavault.com/ui/#object/sent_email__v/VBLZ025E82GLOP4", "SE-000258453")</f>
        <v>SE-000258453</v>
      </c>
      <c r="D296" s="4" t="s">
        <v>11</v>
      </c>
      <c r="E296" s="5">
        <v>0</v>
      </c>
      <c r="F296" s="5">
        <v>0</v>
      </c>
      <c r="G296" s="5">
        <v>0</v>
      </c>
      <c r="H296" s="4" t="s">
        <v>11</v>
      </c>
      <c r="I296" s="5">
        <v>0</v>
      </c>
      <c r="J296" s="4">
        <v>45915.378819444442</v>
      </c>
    </row>
    <row r="297" spans="1:10" x14ac:dyDescent="0.2">
      <c r="A297" s="2" t="s">
        <v>10</v>
      </c>
      <c r="B297" s="3" t="str">
        <f t="shared" si="9"/>
        <v>NORDICS HCP Survey Email - Finland June 2025</v>
      </c>
      <c r="C297" s="3" t="str">
        <f>HYPERLINK("https://otsuka-europe-crm.veevavault.com/ui/#object/sent_email__v/VBLZ025E82GLOP5", "SE-000258454")</f>
        <v>SE-000258454</v>
      </c>
      <c r="D297" s="4" t="s">
        <v>11</v>
      </c>
      <c r="E297" s="5">
        <v>0</v>
      </c>
      <c r="F297" s="5">
        <v>0</v>
      </c>
      <c r="G297" s="5">
        <v>0</v>
      </c>
      <c r="H297" s="4" t="s">
        <v>11</v>
      </c>
      <c r="I297" s="5">
        <v>0</v>
      </c>
      <c r="J297" s="4">
        <v>45915.379016203704</v>
      </c>
    </row>
    <row r="298" spans="1:10" x14ac:dyDescent="0.2">
      <c r="A298" s="2" t="s">
        <v>10</v>
      </c>
      <c r="B298" s="3" t="str">
        <f t="shared" si="9"/>
        <v>NORDICS HCP Survey Email - Finland June 2025</v>
      </c>
      <c r="C298" s="3" t="str">
        <f>HYPERLINK("https://otsuka-europe-crm.veevavault.com/ui/#object/sent_email__v/VBLZ025E82GLOP6", "SE-000258455")</f>
        <v>SE-000258455</v>
      </c>
      <c r="D298" s="4" t="s">
        <v>11</v>
      </c>
      <c r="E298" s="5">
        <v>0</v>
      </c>
      <c r="F298" s="5">
        <v>0</v>
      </c>
      <c r="G298" s="5">
        <v>0</v>
      </c>
      <c r="H298" s="4" t="s">
        <v>11</v>
      </c>
      <c r="I298" s="5">
        <v>0</v>
      </c>
      <c r="J298" s="4">
        <v>45915.379872685182</v>
      </c>
    </row>
    <row r="299" spans="1:10" x14ac:dyDescent="0.2">
      <c r="A299" s="2" t="s">
        <v>10</v>
      </c>
      <c r="B299" s="3" t="str">
        <f t="shared" si="9"/>
        <v>NORDICS HCP Survey Email - Finland June 2025</v>
      </c>
      <c r="C299" s="3" t="str">
        <f>HYPERLINK("https://otsuka-europe-crm.veevavault.com/ui/#object/sent_email__v/VBLZ025E82GLOP7", "SE-000258456")</f>
        <v>SE-000258456</v>
      </c>
      <c r="D299" s="4" t="s">
        <v>11</v>
      </c>
      <c r="E299" s="5">
        <v>0</v>
      </c>
      <c r="F299" s="5">
        <v>0</v>
      </c>
      <c r="G299" s="5">
        <v>0</v>
      </c>
      <c r="H299" s="4" t="s">
        <v>11</v>
      </c>
      <c r="I299" s="5">
        <v>0</v>
      </c>
      <c r="J299" s="4">
        <v>45915.377604166664</v>
      </c>
    </row>
    <row r="300" spans="1:10" x14ac:dyDescent="0.2">
      <c r="A300" s="2" t="s">
        <v>10</v>
      </c>
      <c r="B300" s="3" t="str">
        <f t="shared" si="9"/>
        <v>NORDICS HCP Survey Email - Finland June 2025</v>
      </c>
      <c r="C300" s="3" t="str">
        <f>HYPERLINK("https://otsuka-europe-crm.veevavault.com/ui/#object/sent_email__v/VBLZ025E82GLOP8", "SE-000258457")</f>
        <v>SE-000258457</v>
      </c>
      <c r="D300" s="4" t="s">
        <v>11</v>
      </c>
      <c r="E300" s="5">
        <v>0</v>
      </c>
      <c r="F300" s="5">
        <v>0</v>
      </c>
      <c r="G300" s="5">
        <v>0</v>
      </c>
      <c r="H300" s="4" t="s">
        <v>11</v>
      </c>
      <c r="I300" s="5">
        <v>0</v>
      </c>
      <c r="J300" s="4">
        <v>45915.37767361111</v>
      </c>
    </row>
    <row r="301" spans="1:10" x14ac:dyDescent="0.2">
      <c r="A301" s="2" t="s">
        <v>10</v>
      </c>
      <c r="B301" s="3" t="str">
        <f t="shared" si="9"/>
        <v>NORDICS HCP Survey Email - Finland June 2025</v>
      </c>
      <c r="C301" s="3" t="str">
        <f>HYPERLINK("https://otsuka-europe-crm.veevavault.com/ui/#object/sent_email__v/VBLZ025E82GLOP9", "SE-000258458")</f>
        <v>SE-000258458</v>
      </c>
      <c r="D301" s="4">
        <v>45915.438402777778</v>
      </c>
      <c r="E301" s="5">
        <v>1</v>
      </c>
      <c r="F301" s="5">
        <v>1</v>
      </c>
      <c r="G301" s="5">
        <v>1</v>
      </c>
      <c r="H301" s="4">
        <v>45915.439687500002</v>
      </c>
      <c r="I301" s="5">
        <v>4</v>
      </c>
      <c r="J301" s="4">
        <v>45915.378321759257</v>
      </c>
    </row>
    <row r="302" spans="1:10" x14ac:dyDescent="0.2">
      <c r="A302" s="2" t="s">
        <v>10</v>
      </c>
      <c r="B302" s="3" t="str">
        <f t="shared" si="9"/>
        <v>NORDICS HCP Survey Email - Finland June 2025</v>
      </c>
      <c r="C302" s="3" t="str">
        <f>HYPERLINK("https://otsuka-europe-crm.veevavault.com/ui/#object/sent_email__v/VBLZ025E82GLOPA", "SE-000258459")</f>
        <v>SE-000258459</v>
      </c>
      <c r="D302" s="4" t="s">
        <v>11</v>
      </c>
      <c r="E302" s="5">
        <v>0</v>
      </c>
      <c r="F302" s="5">
        <v>0</v>
      </c>
      <c r="G302" s="5">
        <v>0</v>
      </c>
      <c r="H302" s="4" t="s">
        <v>11</v>
      </c>
      <c r="I302" s="5">
        <v>0</v>
      </c>
      <c r="J302" s="4">
        <v>45915.378530092596</v>
      </c>
    </row>
    <row r="303" spans="1:10" x14ac:dyDescent="0.2">
      <c r="A303" s="2" t="s">
        <v>10</v>
      </c>
      <c r="B303" s="3" t="str">
        <f t="shared" si="9"/>
        <v>NORDICS HCP Survey Email - Finland June 2025</v>
      </c>
      <c r="C303" s="3" t="str">
        <f>HYPERLINK("https://otsuka-europe-crm.veevavault.com/ui/#object/sent_email__v/VBLZ025E82GLOPB", "SE-000258460")</f>
        <v>SE-000258460</v>
      </c>
      <c r="D303" s="4" t="s">
        <v>11</v>
      </c>
      <c r="E303" s="5">
        <v>0</v>
      </c>
      <c r="F303" s="5">
        <v>0</v>
      </c>
      <c r="G303" s="5">
        <v>0</v>
      </c>
      <c r="H303" s="4" t="s">
        <v>11</v>
      </c>
      <c r="I303" s="5">
        <v>0</v>
      </c>
      <c r="J303" s="4">
        <v>45915.379247685189</v>
      </c>
    </row>
    <row r="304" spans="1:10" x14ac:dyDescent="0.2">
      <c r="A304" s="2" t="s">
        <v>10</v>
      </c>
      <c r="B304" s="3" t="str">
        <f t="shared" si="9"/>
        <v>NORDICS HCP Survey Email - Finland June 2025</v>
      </c>
      <c r="C304" s="3" t="str">
        <f>HYPERLINK("https://otsuka-europe-crm.veevavault.com/ui/#object/sent_email__v/VBLZ025E82GLOPC", "SE-000258461")</f>
        <v>SE-000258461</v>
      </c>
      <c r="D304" s="4" t="s">
        <v>11</v>
      </c>
      <c r="E304" s="5">
        <v>0</v>
      </c>
      <c r="F304" s="5">
        <v>0</v>
      </c>
      <c r="G304" s="5">
        <v>0</v>
      </c>
      <c r="H304" s="4" t="s">
        <v>11</v>
      </c>
      <c r="I304" s="5">
        <v>0</v>
      </c>
      <c r="J304" s="4">
        <v>45915.379525462966</v>
      </c>
    </row>
    <row r="305" spans="1:10" x14ac:dyDescent="0.2">
      <c r="A305" s="2" t="s">
        <v>10</v>
      </c>
      <c r="B305" s="3" t="str">
        <f t="shared" si="9"/>
        <v>NORDICS HCP Survey Email - Finland June 2025</v>
      </c>
      <c r="C305" s="3" t="str">
        <f>HYPERLINK("https://otsuka-europe-crm.veevavault.com/ui/#object/sent_email__v/VBLZ025E82GLOPF", "SE-000258464")</f>
        <v>SE-000258464</v>
      </c>
      <c r="D305" s="4" t="s">
        <v>11</v>
      </c>
      <c r="E305" s="5">
        <v>0</v>
      </c>
      <c r="F305" s="5">
        <v>0</v>
      </c>
      <c r="G305" s="5">
        <v>0</v>
      </c>
      <c r="H305" s="4" t="s">
        <v>11</v>
      </c>
      <c r="I305" s="5">
        <v>0</v>
      </c>
      <c r="J305" s="4">
        <v>45915.379293981481</v>
      </c>
    </row>
    <row r="306" spans="1:10" x14ac:dyDescent="0.2">
      <c r="A306" s="2" t="s">
        <v>10</v>
      </c>
      <c r="B306" s="3" t="str">
        <f t="shared" si="9"/>
        <v>NORDICS HCP Survey Email - Finland June 2025</v>
      </c>
      <c r="C306" s="3" t="str">
        <f>HYPERLINK("https://otsuka-europe-crm.veevavault.com/ui/#object/sent_email__v/VBLZ025E82GLOPG", "SE-000258465")</f>
        <v>SE-000258465</v>
      </c>
      <c r="D306" s="4" t="s">
        <v>11</v>
      </c>
      <c r="E306" s="5">
        <v>0</v>
      </c>
      <c r="F306" s="5">
        <v>0</v>
      </c>
      <c r="G306" s="5">
        <v>0</v>
      </c>
      <c r="H306" s="4" t="s">
        <v>11</v>
      </c>
      <c r="I306" s="5">
        <v>0</v>
      </c>
      <c r="J306" s="4">
        <v>45915.379467592589</v>
      </c>
    </row>
    <row r="307" spans="1:10" x14ac:dyDescent="0.2">
      <c r="A307" s="2" t="s">
        <v>10</v>
      </c>
      <c r="B307" s="3" t="str">
        <f t="shared" si="9"/>
        <v>NORDICS HCP Survey Email - Finland June 2025</v>
      </c>
      <c r="C307" s="3" t="str">
        <f>HYPERLINK("https://otsuka-europe-crm.veevavault.com/ui/#object/sent_email__v/VBLZ025E82GLOPH", "SE-000258466")</f>
        <v>SE-000258466</v>
      </c>
      <c r="D307" s="4" t="s">
        <v>11</v>
      </c>
      <c r="E307" s="5">
        <v>0</v>
      </c>
      <c r="F307" s="5">
        <v>0</v>
      </c>
      <c r="G307" s="5">
        <v>0</v>
      </c>
      <c r="H307" s="4" t="s">
        <v>11</v>
      </c>
      <c r="I307" s="5">
        <v>0</v>
      </c>
      <c r="J307" s="4">
        <v>45915.377974537034</v>
      </c>
    </row>
    <row r="308" spans="1:10" x14ac:dyDescent="0.2">
      <c r="A308" s="2" t="s">
        <v>10</v>
      </c>
      <c r="B308" s="3" t="str">
        <f t="shared" si="9"/>
        <v>NORDICS HCP Survey Email - Finland June 2025</v>
      </c>
      <c r="C308" s="3" t="str">
        <f>HYPERLINK("https://otsuka-europe-crm.veevavault.com/ui/#object/sent_email__v/VBLZ025E82GLOPI", "SE-000258467")</f>
        <v>SE-000258467</v>
      </c>
      <c r="D308" s="4" t="s">
        <v>11</v>
      </c>
      <c r="E308" s="5">
        <v>0</v>
      </c>
      <c r="F308" s="5">
        <v>0</v>
      </c>
      <c r="G308" s="5">
        <v>0</v>
      </c>
      <c r="H308" s="4" t="s">
        <v>11</v>
      </c>
      <c r="I308" s="5">
        <v>0</v>
      </c>
      <c r="J308" s="4">
        <v>45915.37804398148</v>
      </c>
    </row>
    <row r="309" spans="1:10" x14ac:dyDescent="0.2">
      <c r="A309" s="2" t="s">
        <v>10</v>
      </c>
      <c r="B309" s="3" t="str">
        <f t="shared" si="9"/>
        <v>NORDICS HCP Survey Email - Finland June 2025</v>
      </c>
      <c r="C309" s="3" t="str">
        <f>HYPERLINK("https://otsuka-europe-crm.veevavault.com/ui/#object/sent_email__v/VBLZ025E82GLOPJ", "SE-000258468")</f>
        <v>SE-000258468</v>
      </c>
      <c r="D309" s="4" t="s">
        <v>11</v>
      </c>
      <c r="E309" s="5">
        <v>0</v>
      </c>
      <c r="F309" s="5">
        <v>0</v>
      </c>
      <c r="G309" s="5">
        <v>0</v>
      </c>
      <c r="H309" s="4" t="s">
        <v>11</v>
      </c>
      <c r="I309" s="5">
        <v>0</v>
      </c>
      <c r="J309" s="4">
        <v>45915.378854166665</v>
      </c>
    </row>
    <row r="310" spans="1:10" x14ac:dyDescent="0.2">
      <c r="A310" s="2" t="s">
        <v>10</v>
      </c>
      <c r="B310" s="3" t="str">
        <f t="shared" si="9"/>
        <v>NORDICS HCP Survey Email - Finland June 2025</v>
      </c>
      <c r="C310" s="3" t="str">
        <f>HYPERLINK("https://otsuka-europe-crm.veevavault.com/ui/#object/sent_email__v/VBLZ025E82GLOPK", "SE-000258469")</f>
        <v>SE-000258469</v>
      </c>
      <c r="D310" s="4" t="s">
        <v>11</v>
      </c>
      <c r="E310" s="5">
        <v>0</v>
      </c>
      <c r="F310" s="5">
        <v>0</v>
      </c>
      <c r="G310" s="5">
        <v>0</v>
      </c>
      <c r="H310" s="4" t="s">
        <v>11</v>
      </c>
      <c r="I310" s="5">
        <v>0</v>
      </c>
      <c r="J310" s="4">
        <v>45915.378865740742</v>
      </c>
    </row>
    <row r="311" spans="1:10" x14ac:dyDescent="0.2">
      <c r="A311" s="2" t="s">
        <v>10</v>
      </c>
      <c r="B311" s="3" t="str">
        <f t="shared" si="9"/>
        <v>NORDICS HCP Survey Email - Finland June 2025</v>
      </c>
      <c r="C311" s="3" t="str">
        <f>HYPERLINK("https://otsuka-europe-crm.veevavault.com/ui/#object/sent_email__v/VBLZ025E82GLOPL", "SE-000258470")</f>
        <v>SE-000258470</v>
      </c>
      <c r="D311" s="4" t="s">
        <v>11</v>
      </c>
      <c r="E311" s="5">
        <v>0</v>
      </c>
      <c r="F311" s="5">
        <v>0</v>
      </c>
      <c r="G311" s="5">
        <v>0</v>
      </c>
      <c r="H311" s="4" t="s">
        <v>11</v>
      </c>
      <c r="I311" s="5">
        <v>0</v>
      </c>
      <c r="J311" s="4">
        <v>45915.379895833335</v>
      </c>
    </row>
    <row r="312" spans="1:10" x14ac:dyDescent="0.2">
      <c r="A312" s="2" t="s">
        <v>10</v>
      </c>
      <c r="B312" s="3" t="str">
        <f t="shared" si="9"/>
        <v>NORDICS HCP Survey Email - Finland June 2025</v>
      </c>
      <c r="C312" s="3" t="str">
        <f>HYPERLINK("https://otsuka-europe-crm.veevavault.com/ui/#object/sent_email__v/VBLZ025E82GLOPM", "SE-000258471")</f>
        <v>SE-000258471</v>
      </c>
      <c r="D312" s="4" t="s">
        <v>11</v>
      </c>
      <c r="E312" s="5">
        <v>0</v>
      </c>
      <c r="F312" s="5">
        <v>0</v>
      </c>
      <c r="G312" s="5">
        <v>0</v>
      </c>
      <c r="H312" s="4" t="s">
        <v>11</v>
      </c>
      <c r="I312" s="5">
        <v>0</v>
      </c>
      <c r="J312" s="4">
        <v>45915.377604166664</v>
      </c>
    </row>
    <row r="313" spans="1:10" x14ac:dyDescent="0.2">
      <c r="A313" s="2" t="s">
        <v>10</v>
      </c>
      <c r="B313" s="3" t="str">
        <f t="shared" si="9"/>
        <v>NORDICS HCP Survey Email - Finland June 2025</v>
      </c>
      <c r="C313" s="3" t="str">
        <f>HYPERLINK("https://otsuka-europe-crm.veevavault.com/ui/#object/sent_email__v/VBLZ025E82GLOPN", "SE-000258472")</f>
        <v>SE-000258472</v>
      </c>
      <c r="D313" s="4" t="s">
        <v>11</v>
      </c>
      <c r="E313" s="5">
        <v>0</v>
      </c>
      <c r="F313" s="5">
        <v>0</v>
      </c>
      <c r="G313" s="5">
        <v>0</v>
      </c>
      <c r="H313" s="4" t="s">
        <v>11</v>
      </c>
      <c r="I313" s="5">
        <v>0</v>
      </c>
      <c r="J313" s="4">
        <v>45915.37773148148</v>
      </c>
    </row>
    <row r="314" spans="1:10" x14ac:dyDescent="0.2">
      <c r="A314" s="2" t="s">
        <v>10</v>
      </c>
      <c r="B314" s="3" t="str">
        <f t="shared" si="9"/>
        <v>NORDICS HCP Survey Email - Finland June 2025</v>
      </c>
      <c r="C314" s="3" t="str">
        <f>HYPERLINK("https://otsuka-europe-crm.veevavault.com/ui/#object/sent_email__v/VBLZ025E82GLOPO", "SE-000258473")</f>
        <v>SE-000258473</v>
      </c>
      <c r="D314" s="4" t="s">
        <v>11</v>
      </c>
      <c r="E314" s="5">
        <v>0</v>
      </c>
      <c r="F314" s="5">
        <v>0</v>
      </c>
      <c r="G314" s="5">
        <v>0</v>
      </c>
      <c r="H314" s="4" t="s">
        <v>11</v>
      </c>
      <c r="I314" s="5">
        <v>0</v>
      </c>
      <c r="J314" s="4">
        <v>45915.37835648148</v>
      </c>
    </row>
    <row r="315" spans="1:10" x14ac:dyDescent="0.2">
      <c r="A315" s="2" t="s">
        <v>10</v>
      </c>
      <c r="B315" s="3" t="str">
        <f t="shared" si="9"/>
        <v>NORDICS HCP Survey Email - Finland June 2025</v>
      </c>
      <c r="C315" s="3" t="str">
        <f>HYPERLINK("https://otsuka-europe-crm.veevavault.com/ui/#object/sent_email__v/VBLZ025E82GLOPP", "SE-000258474")</f>
        <v>SE-000258474</v>
      </c>
      <c r="D315" s="4" t="s">
        <v>11</v>
      </c>
      <c r="E315" s="5">
        <v>0</v>
      </c>
      <c r="F315" s="5">
        <v>0</v>
      </c>
      <c r="G315" s="5">
        <v>0</v>
      </c>
      <c r="H315" s="4" t="s">
        <v>11</v>
      </c>
      <c r="I315" s="5">
        <v>0</v>
      </c>
      <c r="J315" s="4">
        <v>45915.378530092596</v>
      </c>
    </row>
    <row r="316" spans="1:10" x14ac:dyDescent="0.2">
      <c r="A316" s="2" t="s">
        <v>10</v>
      </c>
      <c r="B316" s="3" t="str">
        <f t="shared" si="9"/>
        <v>NORDICS HCP Survey Email - Finland June 2025</v>
      </c>
      <c r="C316" s="3" t="str">
        <f>HYPERLINK("https://otsuka-europe-crm.veevavault.com/ui/#object/sent_email__v/VBLZ025E82GLOPQ", "SE-000258475")</f>
        <v>SE-000258475</v>
      </c>
      <c r="D316" s="4">
        <v>45922.714016203703</v>
      </c>
      <c r="E316" s="5">
        <v>1</v>
      </c>
      <c r="F316" s="5">
        <v>2</v>
      </c>
      <c r="G316" s="5">
        <v>0</v>
      </c>
      <c r="H316" s="4" t="s">
        <v>11</v>
      </c>
      <c r="I316" s="5">
        <v>0</v>
      </c>
      <c r="J316" s="4">
        <v>45915.379259259258</v>
      </c>
    </row>
    <row r="317" spans="1:10" x14ac:dyDescent="0.2">
      <c r="A317" s="2" t="s">
        <v>10</v>
      </c>
      <c r="B317" s="3" t="str">
        <f t="shared" si="9"/>
        <v>NORDICS HCP Survey Email - Finland June 2025</v>
      </c>
      <c r="C317" s="3" t="str">
        <f>HYPERLINK("https://otsuka-europe-crm.veevavault.com/ui/#object/sent_email__v/VBLZ025E82GLOPR", "SE-000258476")</f>
        <v>SE-000258476</v>
      </c>
      <c r="D317" s="4" t="s">
        <v>11</v>
      </c>
      <c r="E317" s="5">
        <v>0</v>
      </c>
      <c r="F317" s="5">
        <v>0</v>
      </c>
      <c r="G317" s="5">
        <v>0</v>
      </c>
      <c r="H317" s="4" t="s">
        <v>11</v>
      </c>
      <c r="I317" s="5">
        <v>0</v>
      </c>
      <c r="J317" s="4">
        <v>45915.379525462966</v>
      </c>
    </row>
    <row r="318" spans="1:10" x14ac:dyDescent="0.2">
      <c r="A318" s="2" t="s">
        <v>10</v>
      </c>
      <c r="B318" s="3" t="str">
        <f t="shared" si="9"/>
        <v>NORDICS HCP Survey Email - Finland June 2025</v>
      </c>
      <c r="C318" s="3" t="str">
        <f>HYPERLINK("https://otsuka-europe-crm.veevavault.com/ui/#object/sent_email__v/VBLZ025E82GLOPS", "SE-000258477")</f>
        <v>SE-000258477</v>
      </c>
      <c r="D318" s="4" t="s">
        <v>11</v>
      </c>
      <c r="E318" s="5">
        <v>0</v>
      </c>
      <c r="F318" s="5">
        <v>0</v>
      </c>
      <c r="G318" s="5">
        <v>0</v>
      </c>
      <c r="H318" s="4" t="s">
        <v>11</v>
      </c>
      <c r="I318" s="5">
        <v>0</v>
      </c>
      <c r="J318" s="4">
        <v>45915.377858796295</v>
      </c>
    </row>
    <row r="319" spans="1:10" x14ac:dyDescent="0.2">
      <c r="A319" s="2" t="s">
        <v>10</v>
      </c>
      <c r="B319" s="3" t="str">
        <f t="shared" si="9"/>
        <v>NORDICS HCP Survey Email - Finland June 2025</v>
      </c>
      <c r="C319" s="3" t="str">
        <f>HYPERLINK("https://otsuka-europe-crm.veevavault.com/ui/#object/sent_email__v/VBLZ025E82GLOPT", "SE-000258478")</f>
        <v>SE-000258478</v>
      </c>
      <c r="D319" s="4" t="s">
        <v>11</v>
      </c>
      <c r="E319" s="5">
        <v>0</v>
      </c>
      <c r="F319" s="5">
        <v>0</v>
      </c>
      <c r="G319" s="5">
        <v>0</v>
      </c>
      <c r="H319" s="4" t="s">
        <v>11</v>
      </c>
      <c r="I319" s="5">
        <v>0</v>
      </c>
      <c r="J319" s="4">
        <v>45915.377997685187</v>
      </c>
    </row>
    <row r="320" spans="1:10" x14ac:dyDescent="0.2">
      <c r="A320" s="2" t="s">
        <v>10</v>
      </c>
      <c r="B320" s="3" t="str">
        <f t="shared" si="9"/>
        <v>NORDICS HCP Survey Email - Finland June 2025</v>
      </c>
      <c r="C320" s="3" t="str">
        <f>HYPERLINK("https://otsuka-europe-crm.veevavault.com/ui/#object/sent_email__v/VBLZ025E82GLOPU", "SE-000258479")</f>
        <v>SE-000258479</v>
      </c>
      <c r="D320" s="4" t="s">
        <v>11</v>
      </c>
      <c r="E320" s="5">
        <v>0</v>
      </c>
      <c r="F320" s="5">
        <v>0</v>
      </c>
      <c r="G320" s="5">
        <v>0</v>
      </c>
      <c r="H320" s="4" t="s">
        <v>11</v>
      </c>
      <c r="I320" s="5">
        <v>0</v>
      </c>
      <c r="J320" s="4">
        <v>45915.378738425927</v>
      </c>
    </row>
    <row r="321" spans="1:10" x14ac:dyDescent="0.2">
      <c r="A321" s="2" t="s">
        <v>10</v>
      </c>
      <c r="B321" s="3" t="str">
        <f t="shared" si="9"/>
        <v>NORDICS HCP Survey Email - Finland June 2025</v>
      </c>
      <c r="C321" s="3" t="str">
        <f>HYPERLINK("https://otsuka-europe-crm.veevavault.com/ui/#object/sent_email__v/VBLZ025E82GLOPV", "SE-000258480")</f>
        <v>SE-000258480</v>
      </c>
      <c r="D321" s="4" t="s">
        <v>11</v>
      </c>
      <c r="E321" s="5">
        <v>0</v>
      </c>
      <c r="F321" s="5">
        <v>0</v>
      </c>
      <c r="G321" s="5">
        <v>0</v>
      </c>
      <c r="H321" s="4" t="s">
        <v>11</v>
      </c>
      <c r="I321" s="5">
        <v>0</v>
      </c>
      <c r="J321" s="4">
        <v>45915.378912037035</v>
      </c>
    </row>
    <row r="322" spans="1:10" x14ac:dyDescent="0.2">
      <c r="A322" s="2" t="s">
        <v>10</v>
      </c>
      <c r="B322" s="3" t="str">
        <f t="shared" si="9"/>
        <v>NORDICS HCP Survey Email - Finland June 2025</v>
      </c>
      <c r="C322" s="3" t="str">
        <f>HYPERLINK("https://otsuka-europe-crm.veevavault.com/ui/#object/sent_email__v/VBLZ025E82GLOPW", "SE-000258481")</f>
        <v>SE-000258481</v>
      </c>
      <c r="D322" s="4" t="s">
        <v>11</v>
      </c>
      <c r="E322" s="5">
        <v>0</v>
      </c>
      <c r="F322" s="5">
        <v>0</v>
      </c>
      <c r="G322" s="5">
        <v>0</v>
      </c>
      <c r="H322" s="4" t="s">
        <v>11</v>
      </c>
      <c r="I322" s="5">
        <v>0</v>
      </c>
      <c r="J322" s="4">
        <v>45915.379965277774</v>
      </c>
    </row>
    <row r="323" spans="1:10" x14ac:dyDescent="0.2">
      <c r="A323" s="2" t="s">
        <v>10</v>
      </c>
      <c r="B323" s="3" t="str">
        <f t="shared" si="9"/>
        <v>NORDICS HCP Survey Email - Finland June 2025</v>
      </c>
      <c r="C323" s="3" t="str">
        <f>HYPERLINK("https://otsuka-europe-crm.veevavault.com/ui/#object/sent_email__v/VBLZ025E82GLOPX", "SE-000258482")</f>
        <v>SE-000258482</v>
      </c>
      <c r="D323" s="4" t="s">
        <v>11</v>
      </c>
      <c r="E323" s="5">
        <v>0</v>
      </c>
      <c r="F323" s="5">
        <v>0</v>
      </c>
      <c r="G323" s="5">
        <v>0</v>
      </c>
      <c r="H323" s="4" t="s">
        <v>11</v>
      </c>
      <c r="I323" s="5">
        <v>0</v>
      </c>
      <c r="J323" s="4">
        <v>45915.377546296295</v>
      </c>
    </row>
    <row r="324" spans="1:10" x14ac:dyDescent="0.2">
      <c r="A324" s="2" t="s">
        <v>10</v>
      </c>
      <c r="B324" s="3" t="str">
        <f t="shared" si="9"/>
        <v>NORDICS HCP Survey Email - Finland June 2025</v>
      </c>
      <c r="C324" s="3" t="str">
        <f>HYPERLINK("https://otsuka-europe-crm.veevavault.com/ui/#object/sent_email__v/VBLZ025E82GLOPY", "SE-000258483")</f>
        <v>SE-000258483</v>
      </c>
      <c r="D324" s="4">
        <v>45918.591643518521</v>
      </c>
      <c r="E324" s="5">
        <v>1</v>
      </c>
      <c r="F324" s="5">
        <v>1</v>
      </c>
      <c r="G324" s="5">
        <v>0</v>
      </c>
      <c r="H324" s="4" t="s">
        <v>11</v>
      </c>
      <c r="I324" s="5">
        <v>0</v>
      </c>
      <c r="J324" s="4">
        <v>45915.37771990741</v>
      </c>
    </row>
    <row r="325" spans="1:10" x14ac:dyDescent="0.2">
      <c r="A325" s="2" t="s">
        <v>10</v>
      </c>
      <c r="B325" s="3" t="str">
        <f t="shared" si="9"/>
        <v>NORDICS HCP Survey Email - Finland June 2025</v>
      </c>
      <c r="C325" s="3" t="str">
        <f>HYPERLINK("https://otsuka-europe-crm.veevavault.com/ui/#object/sent_email__v/VBLZ025E82GLOPZ", "SE-000258484")</f>
        <v>SE-000258484</v>
      </c>
      <c r="D325" s="4">
        <v>45915.416620370372</v>
      </c>
      <c r="E325" s="5">
        <v>1</v>
      </c>
      <c r="F325" s="5">
        <v>4</v>
      </c>
      <c r="G325" s="5">
        <v>1</v>
      </c>
      <c r="H325" s="4">
        <v>45915.378483796296</v>
      </c>
      <c r="I325" s="5">
        <v>3</v>
      </c>
      <c r="J325" s="4">
        <v>45915.378391203703</v>
      </c>
    </row>
    <row r="326" spans="1:10" x14ac:dyDescent="0.2">
      <c r="A326" s="2" t="s">
        <v>10</v>
      </c>
      <c r="B326" s="3" t="str">
        <f t="shared" si="9"/>
        <v>NORDICS HCP Survey Email - Finland June 2025</v>
      </c>
      <c r="C326" s="3" t="str">
        <f>HYPERLINK("https://otsuka-europe-crm.veevavault.com/ui/#object/sent_email__v/VBLZ025E82GLOQ0", "SE-000258485")</f>
        <v>SE-000258485</v>
      </c>
      <c r="D326" s="4" t="s">
        <v>11</v>
      </c>
      <c r="E326" s="5">
        <v>0</v>
      </c>
      <c r="F326" s="5">
        <v>0</v>
      </c>
      <c r="G326" s="5">
        <v>0</v>
      </c>
      <c r="H326" s="4" t="s">
        <v>11</v>
      </c>
      <c r="I326" s="5">
        <v>0</v>
      </c>
      <c r="J326" s="4">
        <v>45915.378483796296</v>
      </c>
    </row>
    <row r="327" spans="1:10" x14ac:dyDescent="0.2">
      <c r="A327" s="2" t="s">
        <v>10</v>
      </c>
      <c r="B327" s="3" t="str">
        <f t="shared" si="9"/>
        <v>NORDICS HCP Survey Email - Finland June 2025</v>
      </c>
      <c r="C327" s="3" t="str">
        <f>HYPERLINK("https://otsuka-europe-crm.veevavault.com/ui/#object/sent_email__v/VBLZ025E82GLOQ1", "SE-000258486")</f>
        <v>SE-000258486</v>
      </c>
      <c r="D327" s="4" t="s">
        <v>11</v>
      </c>
      <c r="E327" s="5">
        <v>0</v>
      </c>
      <c r="F327" s="5">
        <v>0</v>
      </c>
      <c r="G327" s="5">
        <v>0</v>
      </c>
      <c r="H327" s="4" t="s">
        <v>11</v>
      </c>
      <c r="I327" s="5">
        <v>0</v>
      </c>
      <c r="J327" s="4">
        <v>45915.379374999997</v>
      </c>
    </row>
    <row r="328" spans="1:10" x14ac:dyDescent="0.2">
      <c r="A328" s="2" t="s">
        <v>10</v>
      </c>
      <c r="B328" s="3" t="str">
        <f t="shared" si="9"/>
        <v>NORDICS HCP Survey Email - Finland June 2025</v>
      </c>
      <c r="C328" s="3" t="str">
        <f>HYPERLINK("https://otsuka-europe-crm.veevavault.com/ui/#object/sent_email__v/VBLZ025E82GLOQ2", "SE-000258487")</f>
        <v>SE-000258487</v>
      </c>
      <c r="D328" s="4" t="s">
        <v>11</v>
      </c>
      <c r="E328" s="5">
        <v>0</v>
      </c>
      <c r="F328" s="5">
        <v>0</v>
      </c>
      <c r="G328" s="5">
        <v>0</v>
      </c>
      <c r="H328" s="4" t="s">
        <v>11</v>
      </c>
      <c r="I328" s="5">
        <v>0</v>
      </c>
      <c r="J328" s="4">
        <v>45915.379756944443</v>
      </c>
    </row>
    <row r="329" spans="1:10" x14ac:dyDescent="0.2">
      <c r="A329" s="2" t="s">
        <v>10</v>
      </c>
      <c r="B329" s="3" t="str">
        <f t="shared" si="9"/>
        <v>NORDICS HCP Survey Email - Finland June 2025</v>
      </c>
      <c r="C329" s="3" t="str">
        <f>HYPERLINK("https://otsuka-europe-crm.veevavault.com/ui/#object/sent_email__v/VBLZ025E82GLOQ3", "SE-000258488")</f>
        <v>SE-000258488</v>
      </c>
      <c r="D329" s="4" t="s">
        <v>11</v>
      </c>
      <c r="E329" s="5">
        <v>0</v>
      </c>
      <c r="F329" s="5">
        <v>0</v>
      </c>
      <c r="G329" s="5">
        <v>0</v>
      </c>
      <c r="H329" s="4" t="s">
        <v>11</v>
      </c>
      <c r="I329" s="5">
        <v>0</v>
      </c>
      <c r="J329" s="4">
        <v>45915.377916666665</v>
      </c>
    </row>
    <row r="330" spans="1:10" x14ac:dyDescent="0.2">
      <c r="A330" s="2" t="s">
        <v>10</v>
      </c>
      <c r="B330" s="3" t="str">
        <f t="shared" si="9"/>
        <v>NORDICS HCP Survey Email - Finland June 2025</v>
      </c>
      <c r="C330" s="3" t="str">
        <f>HYPERLINK("https://otsuka-europe-crm.veevavault.com/ui/#object/sent_email__v/VBLZ025E82GLOQ4", "SE-000258489")</f>
        <v>SE-000258489</v>
      </c>
      <c r="D330" s="4" t="s">
        <v>11</v>
      </c>
      <c r="E330" s="5">
        <v>0</v>
      </c>
      <c r="F330" s="5">
        <v>0</v>
      </c>
      <c r="G330" s="5">
        <v>0</v>
      </c>
      <c r="H330" s="4" t="s">
        <v>11</v>
      </c>
      <c r="I330" s="5">
        <v>0</v>
      </c>
      <c r="J330" s="4">
        <v>45915.378379629627</v>
      </c>
    </row>
    <row r="331" spans="1:10" x14ac:dyDescent="0.2">
      <c r="A331" s="2" t="s">
        <v>10</v>
      </c>
      <c r="B331" s="3" t="str">
        <f t="shared" si="9"/>
        <v>NORDICS HCP Survey Email - Finland June 2025</v>
      </c>
      <c r="C331" s="3" t="str">
        <f>HYPERLINK("https://otsuka-europe-crm.veevavault.com/ui/#object/sent_email__v/VBLZ025E82GLOQ5", "SE-000258490")</f>
        <v>SE-000258490</v>
      </c>
      <c r="D331" s="4" t="s">
        <v>11</v>
      </c>
      <c r="E331" s="5">
        <v>0</v>
      </c>
      <c r="F331" s="5">
        <v>0</v>
      </c>
      <c r="G331" s="5">
        <v>0</v>
      </c>
      <c r="H331" s="4" t="s">
        <v>11</v>
      </c>
      <c r="I331" s="5">
        <v>0</v>
      </c>
      <c r="J331" s="4">
        <v>45915.378564814811</v>
      </c>
    </row>
    <row r="332" spans="1:10" x14ac:dyDescent="0.2">
      <c r="A332" s="2" t="s">
        <v>10</v>
      </c>
      <c r="B332" s="3" t="str">
        <f t="shared" si="9"/>
        <v>NORDICS HCP Survey Email - Finland June 2025</v>
      </c>
      <c r="C332" s="3" t="str">
        <f>HYPERLINK("https://otsuka-europe-crm.veevavault.com/ui/#object/sent_email__v/VBLZ025E82GLOQ6", "SE-000258491")</f>
        <v>SE-000258491</v>
      </c>
      <c r="D332" s="4" t="s">
        <v>11</v>
      </c>
      <c r="E332" s="5">
        <v>0</v>
      </c>
      <c r="F332" s="5">
        <v>0</v>
      </c>
      <c r="G332" s="5">
        <v>0</v>
      </c>
      <c r="H332" s="4" t="s">
        <v>11</v>
      </c>
      <c r="I332" s="5">
        <v>0</v>
      </c>
      <c r="J332" s="4">
        <v>45915.379259259258</v>
      </c>
    </row>
    <row r="333" spans="1:10" x14ac:dyDescent="0.2">
      <c r="A333" s="2" t="s">
        <v>10</v>
      </c>
      <c r="B333" s="3" t="str">
        <f t="shared" si="9"/>
        <v>NORDICS HCP Survey Email - Finland June 2025</v>
      </c>
      <c r="C333" s="3" t="str">
        <f>HYPERLINK("https://otsuka-europe-crm.veevavault.com/ui/#object/sent_email__v/VBLZ025E82GLOQ7", "SE-000258492")</f>
        <v>SE-000258492</v>
      </c>
      <c r="D333" s="4" t="s">
        <v>11</v>
      </c>
      <c r="E333" s="5">
        <v>0</v>
      </c>
      <c r="F333" s="5">
        <v>0</v>
      </c>
      <c r="G333" s="5">
        <v>0</v>
      </c>
      <c r="H333" s="4" t="s">
        <v>11</v>
      </c>
      <c r="I333" s="5">
        <v>0</v>
      </c>
      <c r="J333" s="4">
        <v>45915.379791666666</v>
      </c>
    </row>
    <row r="334" spans="1:10" x14ac:dyDescent="0.2">
      <c r="A334" s="2" t="s">
        <v>10</v>
      </c>
      <c r="B334" s="3" t="str">
        <f t="shared" si="9"/>
        <v>NORDICS HCP Survey Email - Finland June 2025</v>
      </c>
      <c r="C334" s="3" t="str">
        <f>HYPERLINK("https://otsuka-europe-crm.veevavault.com/ui/#object/sent_email__v/VBLZ025E82GLOQ8", "SE-000258493")</f>
        <v>SE-000258493</v>
      </c>
      <c r="D334" s="4">
        <v>45915.401377314818</v>
      </c>
      <c r="E334" s="5">
        <v>1</v>
      </c>
      <c r="F334" s="5">
        <v>2</v>
      </c>
      <c r="G334" s="5">
        <v>0</v>
      </c>
      <c r="H334" s="4" t="s">
        <v>11</v>
      </c>
      <c r="I334" s="5">
        <v>0</v>
      </c>
      <c r="J334" s="4">
        <v>45915.377881944441</v>
      </c>
    </row>
    <row r="335" spans="1:10" x14ac:dyDescent="0.2">
      <c r="A335" s="2" t="s">
        <v>10</v>
      </c>
      <c r="B335" s="3" t="str">
        <f t="shared" si="9"/>
        <v>NORDICS HCP Survey Email - Finland June 2025</v>
      </c>
      <c r="C335" s="3" t="str">
        <f>HYPERLINK("https://otsuka-europe-crm.veevavault.com/ui/#object/sent_email__v/VBLZ025E82GLOQ9", "SE-000258494")</f>
        <v>SE-000258494</v>
      </c>
      <c r="D335" s="4" t="s">
        <v>11</v>
      </c>
      <c r="E335" s="5">
        <v>0</v>
      </c>
      <c r="F335" s="5">
        <v>0</v>
      </c>
      <c r="G335" s="5">
        <v>0</v>
      </c>
      <c r="H335" s="4" t="s">
        <v>11</v>
      </c>
      <c r="I335" s="5">
        <v>0</v>
      </c>
      <c r="J335" s="4">
        <v>45915.378032407411</v>
      </c>
    </row>
    <row r="336" spans="1:10" x14ac:dyDescent="0.2">
      <c r="A336" s="2" t="s">
        <v>10</v>
      </c>
      <c r="B336" s="3" t="str">
        <f t="shared" si="9"/>
        <v>NORDICS HCP Survey Email - Finland June 2025</v>
      </c>
      <c r="C336" s="3" t="str">
        <f>HYPERLINK("https://otsuka-europe-crm.veevavault.com/ui/#object/sent_email__v/VBLZ025E82GLOQA", "SE-000258495")</f>
        <v>SE-000258495</v>
      </c>
      <c r="D336" s="4" t="s">
        <v>11</v>
      </c>
      <c r="E336" s="5">
        <v>0</v>
      </c>
      <c r="F336" s="5">
        <v>0</v>
      </c>
      <c r="G336" s="5">
        <v>0</v>
      </c>
      <c r="H336" s="4" t="s">
        <v>11</v>
      </c>
      <c r="I336" s="5">
        <v>0</v>
      </c>
      <c r="J336" s="4">
        <v>45915.378784722219</v>
      </c>
    </row>
    <row r="337" spans="1:10" x14ac:dyDescent="0.2">
      <c r="A337" s="2" t="s">
        <v>10</v>
      </c>
      <c r="B337" s="3" t="str">
        <f t="shared" si="9"/>
        <v>NORDICS HCP Survey Email - Finland June 2025</v>
      </c>
      <c r="C337" s="3" t="str">
        <f>HYPERLINK("https://otsuka-europe-crm.veevavault.com/ui/#object/sent_email__v/VBLZ025E82GLOQB", "SE-000258496")</f>
        <v>SE-000258496</v>
      </c>
      <c r="D337" s="4" t="s">
        <v>11</v>
      </c>
      <c r="E337" s="5">
        <v>0</v>
      </c>
      <c r="F337" s="5">
        <v>0</v>
      </c>
      <c r="G337" s="5">
        <v>0</v>
      </c>
      <c r="H337" s="4" t="s">
        <v>11</v>
      </c>
      <c r="I337" s="5">
        <v>0</v>
      </c>
      <c r="J337" s="4">
        <v>45915.378923611112</v>
      </c>
    </row>
    <row r="338" spans="1:10" x14ac:dyDescent="0.2">
      <c r="A338" s="2" t="s">
        <v>10</v>
      </c>
      <c r="B338" s="3" t="str">
        <f t="shared" si="9"/>
        <v>NORDICS HCP Survey Email - Finland June 2025</v>
      </c>
      <c r="C338" s="3" t="str">
        <f>HYPERLINK("https://otsuka-europe-crm.veevavault.com/ui/#object/sent_email__v/VBLZ025E82GLOQC", "SE-000258497")</f>
        <v>SE-000258497</v>
      </c>
      <c r="D338" s="4" t="s">
        <v>11</v>
      </c>
      <c r="E338" s="5">
        <v>0</v>
      </c>
      <c r="F338" s="5">
        <v>0</v>
      </c>
      <c r="G338" s="5">
        <v>0</v>
      </c>
      <c r="H338" s="4" t="s">
        <v>11</v>
      </c>
      <c r="I338" s="5">
        <v>0</v>
      </c>
      <c r="J338" s="4">
        <v>45915.379236111112</v>
      </c>
    </row>
    <row r="339" spans="1:10" x14ac:dyDescent="0.2">
      <c r="A339" s="2" t="s">
        <v>10</v>
      </c>
      <c r="B339" s="3" t="str">
        <f t="shared" si="9"/>
        <v>NORDICS HCP Survey Email - Finland June 2025</v>
      </c>
      <c r="C339" s="3" t="str">
        <f>HYPERLINK("https://otsuka-europe-crm.veevavault.com/ui/#object/sent_email__v/VBLZ025E82GLOQD", "SE-000258498")</f>
        <v>SE-000258498</v>
      </c>
      <c r="D339" s="4">
        <v>45915.669745370367</v>
      </c>
      <c r="E339" s="5">
        <v>1</v>
      </c>
      <c r="F339" s="5">
        <v>1</v>
      </c>
      <c r="G339" s="5">
        <v>0</v>
      </c>
      <c r="H339" s="4" t="s">
        <v>11</v>
      </c>
      <c r="I339" s="5">
        <v>0</v>
      </c>
      <c r="J339" s="4">
        <v>45915.377604166664</v>
      </c>
    </row>
    <row r="340" spans="1:10" x14ac:dyDescent="0.2">
      <c r="A340" s="2" t="s">
        <v>10</v>
      </c>
      <c r="B340" s="3" t="str">
        <f t="shared" si="9"/>
        <v>NORDICS HCP Survey Email - Finland June 2025</v>
      </c>
      <c r="C340" s="3" t="str">
        <f>HYPERLINK("https://otsuka-europe-crm.veevavault.com/ui/#object/sent_email__v/VBLZ025E82GLOQE", "SE-000258499")</f>
        <v>SE-000258499</v>
      </c>
      <c r="D340" s="4" t="s">
        <v>11</v>
      </c>
      <c r="E340" s="5">
        <v>0</v>
      </c>
      <c r="F340" s="5">
        <v>0</v>
      </c>
      <c r="G340" s="5">
        <v>0</v>
      </c>
      <c r="H340" s="4" t="s">
        <v>11</v>
      </c>
      <c r="I340" s="5">
        <v>0</v>
      </c>
      <c r="J340" s="4">
        <v>45915.377708333333</v>
      </c>
    </row>
    <row r="341" spans="1:10" x14ac:dyDescent="0.2">
      <c r="A341" s="2" t="s">
        <v>10</v>
      </c>
      <c r="B341" s="3" t="str">
        <f t="shared" si="9"/>
        <v>NORDICS HCP Survey Email - Finland June 2025</v>
      </c>
      <c r="C341" s="3" t="str">
        <f>HYPERLINK("https://otsuka-europe-crm.veevavault.com/ui/#object/sent_email__v/VBLZ025E82GLOQF", "SE-000258500")</f>
        <v>SE-000258500</v>
      </c>
      <c r="D341" s="4" t="s">
        <v>11</v>
      </c>
      <c r="E341" s="5">
        <v>0</v>
      </c>
      <c r="F341" s="5">
        <v>0</v>
      </c>
      <c r="G341" s="5">
        <v>0</v>
      </c>
      <c r="H341" s="4" t="s">
        <v>11</v>
      </c>
      <c r="I341" s="5">
        <v>0</v>
      </c>
      <c r="J341" s="4">
        <v>45915.37835648148</v>
      </c>
    </row>
    <row r="342" spans="1:10" x14ac:dyDescent="0.2">
      <c r="A342" s="2" t="s">
        <v>10</v>
      </c>
      <c r="B342" s="3" t="str">
        <f t="shared" si="9"/>
        <v>NORDICS HCP Survey Email - Finland June 2025</v>
      </c>
      <c r="C342" s="3" t="str">
        <f>HYPERLINK("https://otsuka-europe-crm.veevavault.com/ui/#object/sent_email__v/VBLZ025E82GLOQG", "SE-000258501")</f>
        <v>SE-000258501</v>
      </c>
      <c r="D342" s="4">
        <v>45915.585289351853</v>
      </c>
      <c r="E342" s="5">
        <v>1</v>
      </c>
      <c r="F342" s="5">
        <v>1</v>
      </c>
      <c r="G342" s="5">
        <v>1</v>
      </c>
      <c r="H342" s="4">
        <v>45915.585868055554</v>
      </c>
      <c r="I342" s="5">
        <v>2</v>
      </c>
      <c r="J342" s="4">
        <v>45915.378460648149</v>
      </c>
    </row>
    <row r="343" spans="1:10" x14ac:dyDescent="0.2">
      <c r="A343" s="2" t="s">
        <v>10</v>
      </c>
      <c r="B343" s="3" t="str">
        <f t="shared" si="9"/>
        <v>NORDICS HCP Survey Email - Finland June 2025</v>
      </c>
      <c r="C343" s="3" t="str">
        <f>HYPERLINK("https://otsuka-europe-crm.veevavault.com/ui/#object/sent_email__v/VBLZ025E82GLOQH", "SE-000258502")</f>
        <v>SE-000258502</v>
      </c>
      <c r="D343" s="4" t="s">
        <v>11</v>
      </c>
      <c r="E343" s="5">
        <v>0</v>
      </c>
      <c r="F343" s="5">
        <v>0</v>
      </c>
      <c r="G343" s="5">
        <v>0</v>
      </c>
      <c r="H343" s="4" t="s">
        <v>11</v>
      </c>
      <c r="I343" s="5">
        <v>0</v>
      </c>
      <c r="J343" s="4">
        <v>45915.379224537035</v>
      </c>
    </row>
    <row r="344" spans="1:10" x14ac:dyDescent="0.2">
      <c r="A344" s="2" t="s">
        <v>10</v>
      </c>
      <c r="B344" s="3" t="str">
        <f t="shared" si="9"/>
        <v>NORDICS HCP Survey Email - Finland June 2025</v>
      </c>
      <c r="C344" s="3" t="str">
        <f>HYPERLINK("https://otsuka-europe-crm.veevavault.com/ui/#object/sent_email__v/VBLZ025E82GLOQI", "SE-000258503")</f>
        <v>SE-000258503</v>
      </c>
      <c r="D344" s="4" t="s">
        <v>11</v>
      </c>
      <c r="E344" s="5">
        <v>0</v>
      </c>
      <c r="F344" s="5">
        <v>0</v>
      </c>
      <c r="G344" s="5">
        <v>0</v>
      </c>
      <c r="H344" s="4" t="s">
        <v>11</v>
      </c>
      <c r="I344" s="5">
        <v>0</v>
      </c>
      <c r="J344" s="4">
        <v>45915.379687499997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Hampsey</dc:creator>
  <cp:lastModifiedBy>Matt Hampsey</cp:lastModifiedBy>
  <dcterms:created xsi:type="dcterms:W3CDTF">2026-03-26T14:29:48Z</dcterms:created>
  <dcterms:modified xsi:type="dcterms:W3CDTF">2026-03-26T14:29:58Z</dcterms:modified>
</cp:coreProperties>
</file>