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9BEDFDA3-E4DA-2F42-8962-A4D839B7374B}" xr6:coauthVersionLast="47" xr6:coauthVersionMax="47" xr10:uidLastSave="{00000000-0000-0000-0000-000000000000}"/>
  <bookViews>
    <workbookView xWindow="8460" yWindow="6380" windowWidth="26040" windowHeight="14680" xr2:uid="{3CCEBA89-0CDE-7F42-A444-8DF915F80106}"/>
  </bookViews>
  <sheets>
    <sheet name="DK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P8" i="1" l="1"/>
  <c r="P3" i="1"/>
  <c r="S10" i="1"/>
  <c r="O3" i="1"/>
  <c r="P11" i="1"/>
  <c r="Q10" i="1"/>
  <c r="Q8" i="1"/>
  <c r="Q7" i="1"/>
  <c r="N2" i="1"/>
  <c r="R7" i="1"/>
  <c r="P7" i="1"/>
  <c r="O7" i="1"/>
  <c r="S6" i="1"/>
  <c r="Q6" i="1"/>
  <c r="Q5" i="1"/>
  <c r="R4" i="1"/>
  <c r="O4" i="1"/>
  <c r="P10" i="1"/>
  <c r="Q9" i="1"/>
  <c r="R9" i="1"/>
  <c r="O9" i="1"/>
  <c r="R8" i="1"/>
  <c r="O5" i="1"/>
  <c r="Q3" i="1"/>
  <c r="Q11" i="1"/>
  <c r="P5" i="1"/>
  <c r="Q4" i="1"/>
  <c r="R3" i="1"/>
  <c r="R11" i="1"/>
  <c r="R6" i="1"/>
  <c r="O6" i="1"/>
  <c r="S5" i="1"/>
  <c r="S4" i="1"/>
  <c r="S3" i="1"/>
  <c r="S11" i="1"/>
  <c r="O11" i="1"/>
  <c r="R10" i="1"/>
  <c r="O10" i="1"/>
  <c r="S9" i="1"/>
  <c r="P9" i="1"/>
  <c r="S8" i="1"/>
  <c r="O8" i="1"/>
  <c r="S7" i="1"/>
  <c r="P6" i="1"/>
  <c r="R5" i="1"/>
  <c r="P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<sst xmlns="http://schemas.openxmlformats.org/spreadsheetml/2006/main" count="462" uniqueCount="14">
  <si>
    <t/>
  </si>
  <si>
    <t>DK</t>
  </si>
  <si>
    <t>Brand</t>
  </si>
  <si>
    <t>Sent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</si>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</sst>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31F52-A101-8243-90FA-FFC70ED90797}">
  <dimension ref="A1:T169"/>
  <sheetViews>
    <sheetView tabSelected="1" zoomScale="70" zoomScaleNormal="70" workbookViewId="0">
      <selection activeCell="T2" sqref="T2"/>
    </sheetView>
  </sheetViews>
  <sheetFormatPr baseColWidth="10" defaultColWidth="8.83203125" defaultRowHeight="15" x14ac:dyDescent="0.2"/>
  <cols>
    <col min="1" max="1" width="18.5" customWidth="1"/>
    <col min="2" max="2" width="68" bestFit="1" customWidth="1"/>
    <col min="3" max="3" width="18.83203125" customWidth="1"/>
    <col min="4" max="4" width="23.5" customWidth="1"/>
    <col min="6" max="6" width="14.1640625" customWidth="1"/>
    <col min="8" max="8" width="21.1640625" customWidth="1"/>
    <col min="9" max="9" width="12.5" customWidth="1"/>
    <col min="10" max="10" width="20.83203125" customWidth="1"/>
    <col min="14" max="14" width="74.1640625" customWidth="1"/>
  </cols>
  <sheetData>
    <row r="1" spans="1:20" ht="21" customHeight="1" x14ac:dyDescent="0.2">
      <c r="A1" s="7" t="s">
        <v>13</v>
      </c>
      <c r="B1" s="7" t="s">
        <v>12</v>
      </c>
      <c r="C1" s="7" t="s">
        <v>11</v>
      </c>
      <c r="D1" s="7" t="s">
        <v>10</v>
      </c>
      <c r="E1" s="7" t="s">
        <v>7</v>
      </c>
      <c r="F1" s="7" t="s">
        <v>6</v>
      </c>
      <c r="G1" s="7" t="s">
        <v>5</v>
      </c>
      <c r="H1" s="7" t="s">
        <v>9</v>
      </c>
      <c r="I1" s="7" t="s">
        <v>4</v>
      </c>
      <c r="J1" s="7" t="s">
        <v>8</v>
      </c>
    </row>
    <row r="2" spans="1:20" ht="32" x14ac:dyDescent="0.2">
      <c r="A2" s="4" t="s">
        <v>1</v>
      </c>
      <c r="B2" s="3" t="str">
        <f>HYPERLINK("https://otsuka-europe-crm.veevavault.com/ui/#object/approved_document__v/V5OZ025E82QRCH9", "DK AM2 E-mail Kane video June 25 LU DRA")</f>
        <v>DK AM2 E-mail Kane video June 25 LU DRA</v>
      </c>
      <c r="C2" s="3" t="str">
        <f>HYPERLINK("https://otsuka-europe-crm.veevavault.com/ui/#object/sent_email__v/VBLZ025E82GJFSX", "SE-000255652")</f>
        <v>SE-000255652</v>
      </c>
      <c r="D2" s="1" t="s">
        <v>0</v>
      </c>
      <c r="E2" s="2">
        <v>0</v>
      </c>
      <c r="F2" s="2">
        <v>0</v>
      </c>
      <c r="G2" s="2">
        <v>0</v>
      </c>
      <c r="H2" s="1" t="s">
        <v>0</v>
      </c>
      <c r="I2" s="2">
        <v>0</v>
      </c>
      <c r="J2" s="1">
        <v>45910.335497685184</v>
      </c>
      <c r="N2" s="6" t="str" cm="1">
        <f t="array" ref="N2:N11">_xlfn.UNIQUE(B:B)</f>
        <v>Approved Document Name</v>
      </c>
      <c r="O2" s="5" t="s">
        <v>7</v>
      </c>
      <c r="P2" s="5" t="s">
        <v>6</v>
      </c>
      <c r="Q2" s="5" t="s">
        <v>5</v>
      </c>
      <c r="R2" s="5" t="s">
        <v>4</v>
      </c>
      <c r="S2" s="5" t="s">
        <v>3</v>
      </c>
      <c r="T2" s="5" t="s">
        <v>2</v>
      </c>
    </row>
    <row r="3" spans="1:20" x14ac:dyDescent="0.2">
      <c r="A3" s="4" t="s">
        <v>1</v>
      </c>
      <c r="B3" s="3" t="str">
        <f>HYPERLINK("https://otsuka-europe-crm.veevavault.com/ui/#object/approved_document__v/V5OZ025E82QRCH9", "DK AM2 E-mail Kane video June 25 LU DRA")</f>
        <v>DK AM2 E-mail Kane video June 25 LU DRA</v>
      </c>
      <c r="C3" s="3" t="str">
        <f>HYPERLINK("https://otsuka-europe-crm.veevavault.com/ui/#object/sent_email__v/VBLZ025E82GJFYH", "SE-000255654")</f>
        <v>SE-000255654</v>
      </c>
      <c r="D3" s="1">
        <v>45910.575682870367</v>
      </c>
      <c r="E3" s="2">
        <v>1</v>
      </c>
      <c r="F3" s="2">
        <v>2</v>
      </c>
      <c r="G3" s="2">
        <v>0</v>
      </c>
      <c r="H3" s="1" t="s">
        <v>0</v>
      </c>
      <c r="I3" s="2">
        <v>0</v>
      </c>
      <c r="J3" s="1">
        <v>45910.337685185186</v>
      </c>
      <c r="N3" t="str">
        <v>DK AM2 E-mail Kane video June 25 LU DRA</v>
      </c>
      <c r="O3">
        <f>SUMIF($B:$B,$N3,$E:$E)</f>
        <v>6</v>
      </c>
      <c r="P3">
        <f>SUMIF($B:$B,$N3,$F:$F)</f>
        <v>18</v>
      </c>
      <c r="Q3">
        <f>SUMIF($B:$B,$N3,$G:$G)</f>
        <v>1</v>
      </c>
      <c r="R3">
        <f>SUMIF($B:$B,$N3,$I:$I)</f>
        <v>1</v>
      </c>
      <c r="S3">
        <f>COUNTIF($B:$B,$N3)</f>
        <v>22</v>
      </c>
    </row>
    <row r="4" spans="1:20" x14ac:dyDescent="0.2">
      <c r="A4" s="4" t="s">
        <v>1</v>
      </c>
      <c r="B4" s="3" t="str">
        <f>HYPERLINK("https://otsuka-europe-crm.veevavault.com/ui/#object/approved_document__v/V5OZ025E82QRCH9", "DK AM2 E-mail Kane video June 25 LU DRA")</f>
        <v>DK AM2 E-mail Kane video June 25 LU DRA</v>
      </c>
      <c r="C4" s="3" t="str">
        <f>HYPERLINK("https://otsuka-europe-crm.veevavault.com/ui/#object/sent_email__v/VBLZ025E82GJG9L", "SE-000255657")</f>
        <v>SE-000255657</v>
      </c>
      <c r="D4" s="1" t="s">
        <v>0</v>
      </c>
      <c r="E4" s="2">
        <v>0</v>
      </c>
      <c r="F4" s="2">
        <v>0</v>
      </c>
      <c r="G4" s="2">
        <v>0</v>
      </c>
      <c r="H4" s="1" t="s">
        <v>0</v>
      </c>
      <c r="I4" s="2">
        <v>0</v>
      </c>
      <c r="J4" s="1">
        <v>45910.339143518519</v>
      </c>
      <c r="N4" t="str">
        <v>DK AM2 E-mail Opstart uden oralt supplement  Apr 25 DK-AM2-2500024</v>
      </c>
      <c r="O4">
        <f>SUMIF($B:$B,$N4,$E:$E)</f>
        <v>2</v>
      </c>
      <c r="P4">
        <f>SUMIF($B:$B,$N4,$F:$F)</f>
        <v>4</v>
      </c>
      <c r="Q4">
        <f>SUMIF($B:$B,$N4,$G:$G)</f>
        <v>2</v>
      </c>
      <c r="R4">
        <f>SUMIF($B:$B,$N4,$I:$I)</f>
        <v>2</v>
      </c>
      <c r="S4">
        <f>COUNTIF($B:$B,$N4)</f>
        <v>3</v>
      </c>
    </row>
    <row r="5" spans="1:20" x14ac:dyDescent="0.2">
      <c r="A5" s="4" t="s">
        <v>1</v>
      </c>
      <c r="B5" s="3" t="str">
        <f>HYPERLINK("https://otsuka-europe-crm.veevavault.com/ui/#object/approved_document__v/V5OZ025E82QRCH9", "DK AM2 E-mail Kane video June 25 LU DRA")</f>
        <v>DK AM2 E-mail Kane video June 25 LU DRA</v>
      </c>
      <c r="C5" s="3" t="str">
        <f>HYPERLINK("https://otsuka-europe-crm.veevavault.com/ui/#object/sent_email__v/VBLZ025E82GJGKP", "SE-000255661")</f>
        <v>SE-000255661</v>
      </c>
      <c r="D5" s="1" t="s">
        <v>0</v>
      </c>
      <c r="E5" s="2">
        <v>0</v>
      </c>
      <c r="F5" s="2">
        <v>0</v>
      </c>
      <c r="G5" s="2">
        <v>0</v>
      </c>
      <c r="H5" s="1" t="s">
        <v>0</v>
      </c>
      <c r="I5" s="2">
        <v>0</v>
      </c>
      <c r="J5" s="1">
        <v>45910.340844907405</v>
      </c>
      <c r="N5" t="str">
        <v>DK AM2 E-mail patientrapporterede resultater Apr 25 DK-AM2-2500025</v>
      </c>
      <c r="O5">
        <f>SUMIF($B:$B,$N5,$E:$E)</f>
        <v>4</v>
      </c>
      <c r="P5">
        <f>SUMIF($B:$B,$N5,$F:$F)</f>
        <v>12</v>
      </c>
      <c r="Q5">
        <f>SUMIF($B:$B,$N5,$G:$G)</f>
        <v>1</v>
      </c>
      <c r="R5">
        <f>SUMIF($B:$B,$N5,$I:$I)</f>
        <v>1</v>
      </c>
      <c r="S5">
        <f>COUNTIF($B:$B,$N5)</f>
        <v>21</v>
      </c>
    </row>
    <row r="6" spans="1:20" x14ac:dyDescent="0.2">
      <c r="A6" s="4" t="s">
        <v>1</v>
      </c>
      <c r="B6" s="3" t="str">
        <f>HYPERLINK("https://otsuka-europe-crm.veevavault.com/ui/#object/approved_document__v/V5OZ025E82QRCH9", "DK AM2 E-mail Kane video June 25 LU DRA")</f>
        <v>DK AM2 E-mail Kane video June 25 LU DRA</v>
      </c>
      <c r="C6" s="3" t="str">
        <f>HYPERLINK("https://otsuka-europe-crm.veevavault.com/ui/#object/sent_email__v/VBLZ025E82GJGQ9", "SE-000255664")</f>
        <v>SE-000255664</v>
      </c>
      <c r="D6" s="1">
        <v>45924.492604166669</v>
      </c>
      <c r="E6" s="2">
        <v>1</v>
      </c>
      <c r="F6" s="2">
        <v>1</v>
      </c>
      <c r="G6" s="2">
        <v>0</v>
      </c>
      <c r="H6" s="1" t="s">
        <v>0</v>
      </c>
      <c r="I6" s="2">
        <v>0</v>
      </c>
      <c r="J6" s="1">
        <v>45910.342465277776</v>
      </c>
      <c r="N6" t="str">
        <v>DK AM2 E-mail Praktisk Håntering Instruktionsvideo Apr 25 DK-AM2-2500022</v>
      </c>
      <c r="O6">
        <f>SUMIF($B:$B,$N6,$E:$E)</f>
        <v>2</v>
      </c>
      <c r="P6">
        <f>SUMIF($B:$B,$N6,$F:$F)</f>
        <v>20</v>
      </c>
      <c r="Q6">
        <f>SUMIF($B:$B,$N6,$G:$G)</f>
        <v>1</v>
      </c>
      <c r="R6">
        <f>SUMIF($B:$B,$N6,$I:$I)</f>
        <v>1</v>
      </c>
      <c r="S6">
        <f>COUNTIF($B:$B,$N6)</f>
        <v>3</v>
      </c>
    </row>
    <row r="7" spans="1:20" x14ac:dyDescent="0.2">
      <c r="A7" s="4" t="s">
        <v>1</v>
      </c>
      <c r="B7" s="3" t="str">
        <f>HYPERLINK("https://otsuka-europe-crm.veevavault.com/ui/#object/approved_document__v/V5OZ025E82QRCH9", "DK AM2 E-mail Kane video June 25 LU DRA")</f>
        <v>DK AM2 E-mail Kane video June 25 LU DRA</v>
      </c>
      <c r="C7" s="3" t="str">
        <f>HYPERLINK("https://otsuka-europe-crm.veevavault.com/ui/#object/sent_email__v/VBLZ025E82GXG7A", "SE-000280210")</f>
        <v>SE-000280210</v>
      </c>
      <c r="D7" s="1">
        <v>45995.854155092595</v>
      </c>
      <c r="E7" s="2">
        <v>1</v>
      </c>
      <c r="F7" s="2">
        <v>2</v>
      </c>
      <c r="G7" s="2">
        <v>1</v>
      </c>
      <c r="H7" s="1">
        <v>45923.613587962966</v>
      </c>
      <c r="I7" s="2">
        <v>1</v>
      </c>
      <c r="J7" s="1">
        <v>45923.607094907406</v>
      </c>
      <c r="N7" t="str">
        <v>Netherlands - Opt in Email Aug 25</v>
      </c>
      <c r="O7">
        <f>SUMIF($B:$B,$N7,$E:$E)</f>
        <v>1</v>
      </c>
      <c r="P7">
        <f>SUMIF($B:$B,$N7,$F:$F)</f>
        <v>2</v>
      </c>
      <c r="Q7">
        <f>SUMIF($B:$B,$N7,$G:$G)</f>
        <v>1</v>
      </c>
      <c r="R7">
        <f>SUMIF($B:$B,$N7,$I:$I)</f>
        <v>1</v>
      </c>
      <c r="S7">
        <f>COUNTIF($B:$B,$N7)</f>
        <v>2</v>
      </c>
    </row>
    <row r="8" spans="1:20" x14ac:dyDescent="0.2">
      <c r="A8" s="4" t="s">
        <v>1</v>
      </c>
      <c r="B8" s="3" t="str">
        <f>HYPERLINK("https://otsuka-europe-crm.veevavault.com/ui/#object/approved_document__v/V5OZ025E82QRCH9", "DK AM2 E-mail Kane video June 25 LU DRA")</f>
        <v>DK AM2 E-mail Kane video June 25 LU DRA</v>
      </c>
      <c r="C8" s="3" t="str">
        <f>HYPERLINK("https://otsuka-europe-crm.veevavault.com/ui/#object/sent_email__v/VBLZ025E82GXQ01", "SE-000280212")</f>
        <v>SE-000280212</v>
      </c>
      <c r="D8" s="1" t="s">
        <v>0</v>
      </c>
      <c r="E8" s="2">
        <v>0</v>
      </c>
      <c r="F8" s="2">
        <v>0</v>
      </c>
      <c r="G8" s="2">
        <v>0</v>
      </c>
      <c r="H8" s="1" t="s">
        <v>0</v>
      </c>
      <c r="I8" s="2">
        <v>0</v>
      </c>
      <c r="J8" s="1">
        <v>45923.608344907407</v>
      </c>
      <c r="N8" t="str">
        <v>NORDICS HCP Survey Email - Denmark June 2025</v>
      </c>
      <c r="O8">
        <f>SUMIF($B:$B,$N8,$E:$E)</f>
        <v>29</v>
      </c>
      <c r="P8">
        <f>SUMIF($B:$B,$N8,$F:$F)</f>
        <v>44</v>
      </c>
      <c r="Q8">
        <f>SUMIF($B:$B,$N8,$G:$G)</f>
        <v>6</v>
      </c>
      <c r="R8">
        <f>SUMIF($B:$B,$N8,$I:$I)</f>
        <v>9</v>
      </c>
      <c r="S8">
        <f>COUNTIF($B:$B,$N8)</f>
        <v>115</v>
      </c>
    </row>
    <row r="9" spans="1:20" x14ac:dyDescent="0.2">
      <c r="A9" s="4" t="s">
        <v>1</v>
      </c>
      <c r="B9" s="3" t="str">
        <f>HYPERLINK("https://otsuka-europe-crm.veevavault.com/ui/#object/approved_document__v/V5OZ025E82QRCH9", "DK AM2 E-mail Kane video June 25 LU DRA")</f>
        <v>DK AM2 E-mail Kane video June 25 LU DRA</v>
      </c>
      <c r="C9" s="3" t="str">
        <f>HYPERLINK("https://otsuka-europe-crm.veevavault.com/ui/#object/sent_email__v/VBLZ025E82GXQDX", "SE-000280214")</f>
        <v>SE-000280214</v>
      </c>
      <c r="D9" s="1">
        <v>45924.517812500002</v>
      </c>
      <c r="E9" s="2">
        <v>1</v>
      </c>
      <c r="F9" s="2">
        <v>2</v>
      </c>
      <c r="G9" s="2">
        <v>0</v>
      </c>
      <c r="H9" s="1" t="s">
        <v>0</v>
      </c>
      <c r="I9" s="2">
        <v>0</v>
      </c>
      <c r="J9" s="1">
        <v>45923.609537037039</v>
      </c>
      <c r="N9" t="str">
        <v>OPSAB Privacy Notice Email February 2026 - NOR-NPR-2500018</v>
      </c>
      <c r="O9">
        <f>SUMIF($B:$B,$N9,$E:$E)</f>
        <v>1</v>
      </c>
      <c r="P9">
        <f>SUMIF($B:$B,$N9,$F:$F)</f>
        <v>2</v>
      </c>
      <c r="Q9">
        <f>SUMIF($B:$B,$N9,$G:$G)</f>
        <v>0</v>
      </c>
      <c r="R9">
        <f>SUMIF($B:$B,$N9,$I:$I)</f>
        <v>0</v>
      </c>
      <c r="S9">
        <f>COUNTIF($B:$B,$N9)</f>
        <v>1</v>
      </c>
    </row>
    <row r="10" spans="1:20" x14ac:dyDescent="0.2">
      <c r="A10" s="4" t="s">
        <v>1</v>
      </c>
      <c r="B10" s="3" t="str">
        <f>HYPERLINK("https://otsuka-europe-crm.veevavault.com/ui/#object/approved_document__v/V5OZ025E82QRCH9", "DK AM2 E-mail Kane video June 25 LU DRA")</f>
        <v>DK AM2 E-mail Kane video June 25 LU DRA</v>
      </c>
      <c r="C10" s="3" t="str">
        <f>HYPERLINK("https://otsuka-europe-crm.veevavault.com/ui/#object/sent_email__v/VBLZ025E82GXQP1", "SE-000280216")</f>
        <v>SE-000280216</v>
      </c>
      <c r="D10" s="1" t="s">
        <v>0</v>
      </c>
      <c r="E10" s="2">
        <v>0</v>
      </c>
      <c r="F10" s="2">
        <v>0</v>
      </c>
      <c r="G10" s="2">
        <v>0</v>
      </c>
      <c r="H10" s="1" t="s">
        <v>0</v>
      </c>
      <c r="I10" s="2">
        <v>0</v>
      </c>
      <c r="J10" s="1">
        <v>45923.610833333332</v>
      </c>
      <c r="N10" t="str">
        <v>Sweden - Privacy Notice Email - June 2025</v>
      </c>
      <c r="O10">
        <f>SUMIF($B:$B,$N10,$E:$E)</f>
        <v>1</v>
      </c>
      <c r="P10">
        <f>SUMIF($B:$B,$N10,$F:$F)</f>
        <v>6</v>
      </c>
      <c r="Q10">
        <f>SUMIF($B:$B,$N10,$G:$G)</f>
        <v>0</v>
      </c>
      <c r="R10">
        <f>SUMIF($B:$B,$N10,$I:$I)</f>
        <v>0</v>
      </c>
      <c r="S10">
        <f>COUNTIF($B:$B,$N10)</f>
        <v>1</v>
      </c>
    </row>
    <row r="11" spans="1:20" x14ac:dyDescent="0.2">
      <c r="A11" s="4" t="s">
        <v>1</v>
      </c>
      <c r="B11" s="3" t="str">
        <f>HYPERLINK("https://otsuka-europe-crm.veevavault.com/ui/#object/approved_document__v/V5OZ025E82QRCH9", "DK AM2 E-mail Kane video June 25 LU DRA")</f>
        <v>DK AM2 E-mail Kane video June 25 LU DRA</v>
      </c>
      <c r="C11" s="3" t="str">
        <f>HYPERLINK("https://otsuka-europe-crm.veevavault.com/ui/#object/sent_email__v/VBLZ025E82GXQXD", "SE-000280218")</f>
        <v>SE-000280218</v>
      </c>
      <c r="D11" s="1">
        <v>45923.882523148146</v>
      </c>
      <c r="E11" s="2">
        <v>1</v>
      </c>
      <c r="F11" s="2">
        <v>2</v>
      </c>
      <c r="G11" s="2">
        <v>0</v>
      </c>
      <c r="H11" s="1" t="s">
        <v>0</v>
      </c>
      <c r="I11" s="2">
        <v>0</v>
      </c>
      <c r="J11" s="1">
        <v>45923.612013888887</v>
      </c>
      <c r="N11">
        <v>0</v>
      </c>
      <c r="O11">
        <f>SUMIF($B:$B,$N11,$E:$E)</f>
        <v>0</v>
      </c>
      <c r="P11">
        <f>SUMIF($B:$B,$N11,$F:$F)</f>
        <v>0</v>
      </c>
      <c r="Q11">
        <f>SUMIF($B:$B,$N11,$G:$G)</f>
        <v>0</v>
      </c>
      <c r="R11">
        <f>SUMIF($B:$B,$N11,$I:$I)</f>
        <v>0</v>
      </c>
      <c r="S11">
        <f>COUNTIF($B:$B,$N11)</f>
        <v>0</v>
      </c>
    </row>
    <row r="12" spans="1:20" x14ac:dyDescent="0.2">
      <c r="A12" s="4" t="s">
        <v>1</v>
      </c>
      <c r="B12" s="3" t="str">
        <f>HYPERLINK("https://otsuka-europe-crm.veevavault.com/ui/#object/approved_document__v/V5OZ025E82QRCH9", "DK AM2 E-mail Kane video June 25 LU DRA")</f>
        <v>DK AM2 E-mail Kane video June 25 LU DRA</v>
      </c>
      <c r="C12" s="3" t="str">
        <f>HYPERLINK("https://otsuka-europe-crm.veevavault.com/ui/#object/sent_email__v/VBLZ025E82GXR5P", "SE-000280220")</f>
        <v>SE-000280220</v>
      </c>
      <c r="D12" s="1" t="s">
        <v>0</v>
      </c>
      <c r="E12" s="2">
        <v>0</v>
      </c>
      <c r="F12" s="2">
        <v>0</v>
      </c>
      <c r="G12" s="2">
        <v>0</v>
      </c>
      <c r="H12" s="1" t="s">
        <v>0</v>
      </c>
      <c r="I12" s="2">
        <v>0</v>
      </c>
      <c r="J12" s="1">
        <v>45923.613113425927</v>
      </c>
    </row>
    <row r="13" spans="1:20" x14ac:dyDescent="0.2">
      <c r="A13" s="4" t="s">
        <v>1</v>
      </c>
      <c r="B13" s="3" t="str">
        <f>HYPERLINK("https://otsuka-europe-crm.veevavault.com/ui/#object/approved_document__v/V5OZ025E82QRCH9", "DK AM2 E-mail Kane video June 25 LU DRA")</f>
        <v>DK AM2 E-mail Kane video June 25 LU DRA</v>
      </c>
      <c r="C13" s="3" t="str">
        <f>HYPERLINK("https://otsuka-europe-crm.veevavault.com/ui/#object/sent_email__v/VBLZ025E82GXRE1", "SE-000280222")</f>
        <v>SE-000280222</v>
      </c>
      <c r="D13" s="1" t="s">
        <v>0</v>
      </c>
      <c r="E13" s="2">
        <v>0</v>
      </c>
      <c r="F13" s="2">
        <v>0</v>
      </c>
      <c r="G13" s="2">
        <v>0</v>
      </c>
      <c r="H13" s="1" t="s">
        <v>0</v>
      </c>
      <c r="I13" s="2">
        <v>0</v>
      </c>
      <c r="J13" s="1">
        <v>45923.61414351852</v>
      </c>
    </row>
    <row r="14" spans="1:20" x14ac:dyDescent="0.2">
      <c r="A14" s="4" t="s">
        <v>1</v>
      </c>
      <c r="B14" s="3" t="str">
        <f>HYPERLINK("https://otsuka-europe-crm.veevavault.com/ui/#object/approved_document__v/V5OZ025E82QRCH9", "DK AM2 E-mail Kane video June 25 LU DRA")</f>
        <v>DK AM2 E-mail Kane video June 25 LU DRA</v>
      </c>
      <c r="C14" s="3" t="str">
        <f>HYPERLINK("https://otsuka-europe-crm.veevavault.com/ui/#object/sent_email__v/VBLZ025E82GXRRX", "SE-000280224")</f>
        <v>SE-000280224</v>
      </c>
      <c r="D14" s="1" t="s">
        <v>0</v>
      </c>
      <c r="E14" s="2">
        <v>0</v>
      </c>
      <c r="F14" s="2">
        <v>0</v>
      </c>
      <c r="G14" s="2">
        <v>0</v>
      </c>
      <c r="H14" s="1" t="s">
        <v>0</v>
      </c>
      <c r="I14" s="2">
        <v>0</v>
      </c>
      <c r="J14" s="1">
        <v>45923.615370370368</v>
      </c>
    </row>
    <row r="15" spans="1:20" x14ac:dyDescent="0.2">
      <c r="A15" s="4" t="s">
        <v>1</v>
      </c>
      <c r="B15" s="3" t="str">
        <f>HYPERLINK("https://otsuka-europe-crm.veevavault.com/ui/#object/approved_document__v/V5OZ025E82QRCH9", "DK AM2 E-mail Kane video June 25 LU DRA")</f>
        <v>DK AM2 E-mail Kane video June 25 LU DRA</v>
      </c>
      <c r="C15" s="3" t="str">
        <f>HYPERLINK("https://otsuka-europe-crm.veevavault.com/ui/#object/sent_email__v/VBLZ025E82GXS5T", "SE-000280226")</f>
        <v>SE-000280226</v>
      </c>
      <c r="D15" s="1" t="s">
        <v>0</v>
      </c>
      <c r="E15" s="2">
        <v>0</v>
      </c>
      <c r="F15" s="2">
        <v>0</v>
      </c>
      <c r="G15" s="2">
        <v>0</v>
      </c>
      <c r="H15" s="1" t="s">
        <v>0</v>
      </c>
      <c r="I15" s="2">
        <v>0</v>
      </c>
      <c r="J15" s="1">
        <v>45923.616423611114</v>
      </c>
    </row>
    <row r="16" spans="1:20" x14ac:dyDescent="0.2">
      <c r="A16" s="4" t="s">
        <v>1</v>
      </c>
      <c r="B16" s="3" t="str">
        <f>HYPERLINK("https://otsuka-europe-crm.veevavault.com/ui/#object/approved_document__v/V5OZ025E82QRCH9", "DK AM2 E-mail Kane video June 25 LU DRA")</f>
        <v>DK AM2 E-mail Kane video June 25 LU DRA</v>
      </c>
      <c r="C16" s="3" t="str">
        <f>HYPERLINK("https://otsuka-europe-crm.veevavault.com/ui/#object/sent_email__v/VBLZ025E82GXSMH", "SE-000280228")</f>
        <v>SE-000280228</v>
      </c>
      <c r="D16" s="1" t="s">
        <v>0</v>
      </c>
      <c r="E16" s="2">
        <v>0</v>
      </c>
      <c r="F16" s="2">
        <v>0</v>
      </c>
      <c r="G16" s="2">
        <v>0</v>
      </c>
      <c r="H16" s="1" t="s">
        <v>0</v>
      </c>
      <c r="I16" s="2">
        <v>0</v>
      </c>
      <c r="J16" s="1">
        <v>45923.618125000001</v>
      </c>
    </row>
    <row r="17" spans="1:10" x14ac:dyDescent="0.2">
      <c r="A17" s="4" t="s">
        <v>1</v>
      </c>
      <c r="B17" s="3" t="str">
        <f>HYPERLINK("https://otsuka-europe-crm.veevavault.com/ui/#object/approved_document__v/V5OZ025E82QRCH9", "DK AM2 E-mail Kane video June 25 LU DRA")</f>
        <v>DK AM2 E-mail Kane video June 25 LU DRA</v>
      </c>
      <c r="C17" s="3" t="str">
        <f>HYPERLINK("https://otsuka-europe-crm.veevavault.com/ui/#object/sent_email__v/VBLZ025E82GXT0D", "SE-000280230")</f>
        <v>SE-000280230</v>
      </c>
      <c r="D17" s="1" t="s">
        <v>0</v>
      </c>
      <c r="E17" s="2">
        <v>0</v>
      </c>
      <c r="F17" s="2">
        <v>0</v>
      </c>
      <c r="G17" s="2">
        <v>0</v>
      </c>
      <c r="H17" s="1" t="s">
        <v>0</v>
      </c>
      <c r="I17" s="2">
        <v>0</v>
      </c>
      <c r="J17" s="1">
        <v>45923.619201388887</v>
      </c>
    </row>
    <row r="18" spans="1:10" x14ac:dyDescent="0.2">
      <c r="A18" s="4" t="s">
        <v>1</v>
      </c>
      <c r="B18" s="3" t="str">
        <f>HYPERLINK("https://otsuka-europe-crm.veevavault.com/ui/#object/approved_document__v/V5OZ025E82QRCH9", "DK AM2 E-mail Kane video June 25 LU DRA")</f>
        <v>DK AM2 E-mail Kane video June 25 LU DRA</v>
      </c>
      <c r="C18" s="3" t="str">
        <f>HYPERLINK("https://otsuka-europe-crm.veevavault.com/ui/#object/sent_email__v/VBL000000001916", "SE-001378917")</f>
        <v>SE-001378917</v>
      </c>
      <c r="D18" s="1">
        <v>45959.311365740738</v>
      </c>
      <c r="E18" s="2">
        <v>1</v>
      </c>
      <c r="F18" s="2">
        <v>9</v>
      </c>
      <c r="G18" s="2">
        <v>0</v>
      </c>
      <c r="H18" s="1" t="s">
        <v>0</v>
      </c>
      <c r="I18" s="2">
        <v>0</v>
      </c>
      <c r="J18" s="1">
        <v>45958.453692129631</v>
      </c>
    </row>
    <row r="19" spans="1:10" x14ac:dyDescent="0.2">
      <c r="A19" s="4" t="s">
        <v>1</v>
      </c>
      <c r="B19" s="3" t="str">
        <f>HYPERLINK("https://otsuka-europe-crm.veevavault.com/ui/#object/approved_document__v/V5OZ025E82QRCH9", "DK AM2 E-mail Kane video June 25 LU DRA")</f>
        <v>DK AM2 E-mail Kane video June 25 LU DRA</v>
      </c>
      <c r="C19" s="3" t="str">
        <f>HYPERLINK("https://otsuka-europe-crm.veevavault.com/ui/#object/sent_email__v/VBL000000001918", "SE-001378921")</f>
        <v>SE-001378921</v>
      </c>
      <c r="D19" s="1" t="s">
        <v>0</v>
      </c>
      <c r="E19" s="2">
        <v>0</v>
      </c>
      <c r="F19" s="2">
        <v>0</v>
      </c>
      <c r="G19" s="2">
        <v>0</v>
      </c>
      <c r="H19" s="1" t="s">
        <v>0</v>
      </c>
      <c r="I19" s="2">
        <v>0</v>
      </c>
      <c r="J19" s="1">
        <v>45958.454918981479</v>
      </c>
    </row>
    <row r="20" spans="1:10" x14ac:dyDescent="0.2">
      <c r="A20" s="4" t="s">
        <v>1</v>
      </c>
      <c r="B20" s="3" t="str">
        <f>HYPERLINK("https://otsuka-europe-crm.veevavault.com/ui/#object/approved_document__v/V5OZ025E82QRCH9", "DK AM2 E-mail Kane video June 25 LU DRA")</f>
        <v>DK AM2 E-mail Kane video June 25 LU DRA</v>
      </c>
      <c r="C20" s="3" t="str">
        <f>HYPERLINK("https://otsuka-europe-crm.veevavault.com/ui/#object/sent_email__v/VBL000000003582", "SE-001379755")</f>
        <v>SE-001379755</v>
      </c>
      <c r="D20" s="1" t="s">
        <v>0</v>
      </c>
      <c r="E20" s="2">
        <v>0</v>
      </c>
      <c r="F20" s="2">
        <v>0</v>
      </c>
      <c r="G20" s="2">
        <v>0</v>
      </c>
      <c r="H20" s="1" t="s">
        <v>0</v>
      </c>
      <c r="I20" s="2">
        <v>0</v>
      </c>
      <c r="J20" s="1">
        <v>45960.525891203702</v>
      </c>
    </row>
    <row r="21" spans="1:10" x14ac:dyDescent="0.2">
      <c r="A21" s="4" t="s">
        <v>1</v>
      </c>
      <c r="B21" s="3" t="str">
        <f>HYPERLINK("https://otsuka-europe-crm.veevavault.com/ui/#object/approved_document__v/V5OZ025E82QRCH9", "DK AM2 E-mail Kane video June 25 LU DRA")</f>
        <v>DK AM2 E-mail Kane video June 25 LU DRA</v>
      </c>
      <c r="C21" s="3" t="str">
        <f>HYPERLINK("https://otsuka-europe-crm.veevavault.com/ui/#object/sent_email__v/VBL000000002683", "SE-001379762")</f>
        <v>SE-001379762</v>
      </c>
      <c r="D21" s="1" t="s">
        <v>0</v>
      </c>
      <c r="E21" s="2">
        <v>0</v>
      </c>
      <c r="F21" s="2">
        <v>0</v>
      </c>
      <c r="G21" s="2">
        <v>0</v>
      </c>
      <c r="H21" s="1" t="s">
        <v>0</v>
      </c>
      <c r="I21" s="2">
        <v>0</v>
      </c>
      <c r="J21" s="1">
        <v>45960.528564814813</v>
      </c>
    </row>
    <row r="22" spans="1:10" x14ac:dyDescent="0.2">
      <c r="A22" s="4" t="s">
        <v>1</v>
      </c>
      <c r="B22" s="3" t="str">
        <f>HYPERLINK("https://otsuka-europe-crm.veevavault.com/ui/#object/approved_document__v/V5OZ025E82QRCH9", "DK AM2 E-mail Kane video June 25 LU DRA")</f>
        <v>DK AM2 E-mail Kane video June 25 LU DRA</v>
      </c>
      <c r="C22" s="3" t="str">
        <f>HYPERLINK("https://otsuka-europe-crm.veevavault.com/ui/#object/sent_email__v/VBL000000002687", "SE-001379766")</f>
        <v>SE-001379766</v>
      </c>
      <c r="D22" s="1" t="s">
        <v>0</v>
      </c>
      <c r="E22" s="2">
        <v>0</v>
      </c>
      <c r="F22" s="2">
        <v>0</v>
      </c>
      <c r="G22" s="2">
        <v>0</v>
      </c>
      <c r="H22" s="1" t="s">
        <v>0</v>
      </c>
      <c r="I22" s="2">
        <v>0</v>
      </c>
      <c r="J22" s="1">
        <v>45960.530104166668</v>
      </c>
    </row>
    <row r="23" spans="1:10" x14ac:dyDescent="0.2">
      <c r="A23" s="4" t="s">
        <v>1</v>
      </c>
      <c r="B23" s="3" t="str">
        <f>HYPERLINK("https://otsuka-europe-crm.veevavault.com/ui/#object/approved_document__v/V5OZ025E82QRCH9", "DK AM2 E-mail Kane video June 25 LU DRA")</f>
        <v>DK AM2 E-mail Kane video June 25 LU DRA</v>
      </c>
      <c r="C23" s="3" t="str">
        <f>HYPERLINK("https://otsuka-europe-crm.veevavault.com/ui/#object/sent_email__v/VBL000000003585", "SE-001379773")</f>
        <v>SE-001379773</v>
      </c>
      <c r="D23" s="1" t="s">
        <v>0</v>
      </c>
      <c r="E23" s="2">
        <v>0</v>
      </c>
      <c r="F23" s="2">
        <v>0</v>
      </c>
      <c r="G23" s="2">
        <v>0</v>
      </c>
      <c r="H23" s="1" t="s">
        <v>0</v>
      </c>
      <c r="I23" s="2">
        <v>0</v>
      </c>
      <c r="J23" s="1">
        <v>45960.548634259256</v>
      </c>
    </row>
    <row r="24" spans="1:10" x14ac:dyDescent="0.2">
      <c r="A24" s="4" t="s">
        <v>1</v>
      </c>
      <c r="B24" s="3" t="str">
        <f>HYPERLINK("https://otsuka-europe-crm.veevavault.com/ui/#object/approved_document__v/V5OZ025E82OXTRD", "DK AM2 E-mail Opstart uden oralt supplement  Apr 25 DK-AM2-2500024")</f>
        <v>DK AM2 E-mail Opstart uden oralt supplement  Apr 25 DK-AM2-2500024</v>
      </c>
      <c r="C24" s="3" t="str">
        <f>HYPERLINK("https://otsuka-europe-crm.veevavault.com/ui/#object/sent_email__v/VBLZ025E82GUEXX", "SE-000277191")</f>
        <v>SE-000277191</v>
      </c>
      <c r="D24" s="1">
        <v>45919.489687499998</v>
      </c>
      <c r="E24" s="2">
        <v>1</v>
      </c>
      <c r="F24" s="2">
        <v>1</v>
      </c>
      <c r="G24" s="2">
        <v>1</v>
      </c>
      <c r="H24" s="1">
        <v>45919.489687499998</v>
      </c>
      <c r="I24" s="2">
        <v>1</v>
      </c>
      <c r="J24" s="1">
        <v>45919.48878472222</v>
      </c>
    </row>
    <row r="25" spans="1:10" x14ac:dyDescent="0.2">
      <c r="A25" s="4" t="s">
        <v>1</v>
      </c>
      <c r="B25" s="3" t="str">
        <f>HYPERLINK("https://otsuka-europe-crm.veevavault.com/ui/#object/approved_document__v/V5OZ025E82OXTRD", "DK AM2 E-mail Opstart uden oralt supplement  Apr 25 DK-AM2-2500024")</f>
        <v>DK AM2 E-mail Opstart uden oralt supplement  Apr 25 DK-AM2-2500024</v>
      </c>
      <c r="C25" s="3" t="str">
        <f>HYPERLINK("https://otsuka-europe-crm.veevavault.com/ui/#object/sent_email__v/VBLZ025E82H32IL", "SE-000281541")</f>
        <v>SE-000281541</v>
      </c>
      <c r="D25" s="1" t="s">
        <v>0</v>
      </c>
      <c r="E25" s="2">
        <v>0</v>
      </c>
      <c r="F25" s="2">
        <v>0</v>
      </c>
      <c r="G25" s="2">
        <v>0</v>
      </c>
      <c r="H25" s="1" t="s">
        <v>0</v>
      </c>
      <c r="I25" s="2">
        <v>0</v>
      </c>
      <c r="J25" s="1">
        <v>45929.46912037037</v>
      </c>
    </row>
    <row r="26" spans="1:10" x14ac:dyDescent="0.2">
      <c r="A26" s="4" t="s">
        <v>1</v>
      </c>
      <c r="B26" s="3" t="str">
        <f>HYPERLINK("https://otsuka-europe-crm.veevavault.com/ui/#object/approved_document__v/V5OZ025E82OXTRD", "DK AM2 E-mail Opstart uden oralt supplement  Apr 25 DK-AM2-2500024")</f>
        <v>DK AM2 E-mail Opstart uden oralt supplement  Apr 25 DK-AM2-2500024</v>
      </c>
      <c r="C26" s="3" t="str">
        <f>HYPERLINK("https://otsuka-europe-crm.veevavault.com/ui/#object/sent_email__v/VBLZ025E82H32Z9", "SE-000281542")</f>
        <v>SE-000281542</v>
      </c>
      <c r="D26" s="1">
        <v>45929.498472222222</v>
      </c>
      <c r="E26" s="2">
        <v>1</v>
      </c>
      <c r="F26" s="2">
        <v>3</v>
      </c>
      <c r="G26" s="2">
        <v>1</v>
      </c>
      <c r="H26" s="1">
        <v>45929.498923611114</v>
      </c>
      <c r="I26" s="2">
        <v>1</v>
      </c>
      <c r="J26" s="1">
        <v>45929.471319444441</v>
      </c>
    </row>
    <row r="27" spans="1:10" x14ac:dyDescent="0.2">
      <c r="A27" s="4" t="s">
        <v>1</v>
      </c>
      <c r="B27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27" s="3" t="str">
        <f>HYPERLINK("https://otsuka-europe-crm.veevavault.com/ui/#object/sent_email__v/VBLZ025E82GJFVP", "SE-000255653")</f>
        <v>SE-000255653</v>
      </c>
      <c r="D27" s="1" t="s">
        <v>0</v>
      </c>
      <c r="E27" s="2">
        <v>0</v>
      </c>
      <c r="F27" s="2">
        <v>0</v>
      </c>
      <c r="G27" s="2">
        <v>0</v>
      </c>
      <c r="H27" s="1" t="s">
        <v>0</v>
      </c>
      <c r="I27" s="2">
        <v>0</v>
      </c>
      <c r="J27" s="1">
        <v>45910.336655092593</v>
      </c>
    </row>
    <row r="28" spans="1:10" x14ac:dyDescent="0.2">
      <c r="A28" s="4" t="s">
        <v>1</v>
      </c>
      <c r="B28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28" s="3" t="str">
        <f>HYPERLINK("https://otsuka-europe-crm.veevavault.com/ui/#object/sent_email__v/VBLZ025E82GJG41", "SE-000255656")</f>
        <v>SE-000255656</v>
      </c>
      <c r="D28" s="1">
        <v>45910.575509259259</v>
      </c>
      <c r="E28" s="2">
        <v>1</v>
      </c>
      <c r="F28" s="2">
        <v>2</v>
      </c>
      <c r="G28" s="2">
        <v>0</v>
      </c>
      <c r="H28" s="1" t="s">
        <v>0</v>
      </c>
      <c r="I28" s="2">
        <v>0</v>
      </c>
      <c r="J28" s="1">
        <v>45910.338472222225</v>
      </c>
    </row>
    <row r="29" spans="1:10" x14ac:dyDescent="0.2">
      <c r="A29" s="4" t="s">
        <v>1</v>
      </c>
      <c r="B29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29" s="3" t="str">
        <f>HYPERLINK("https://otsuka-europe-crm.veevavault.com/ui/#object/sent_email__v/VBLZ025E82GJGNH", "SE-000255662")</f>
        <v>SE-000255662</v>
      </c>
      <c r="D29" s="1" t="s">
        <v>0</v>
      </c>
      <c r="E29" s="2">
        <v>0</v>
      </c>
      <c r="F29" s="2">
        <v>0</v>
      </c>
      <c r="G29" s="2">
        <v>0</v>
      </c>
      <c r="H29" s="1" t="s">
        <v>0</v>
      </c>
      <c r="I29" s="2">
        <v>0</v>
      </c>
      <c r="J29" s="1">
        <v>45910.341770833336</v>
      </c>
    </row>
    <row r="30" spans="1:10" x14ac:dyDescent="0.2">
      <c r="A30" s="4" t="s">
        <v>1</v>
      </c>
      <c r="B30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0" s="3" t="str">
        <f>HYPERLINK("https://otsuka-europe-crm.veevavault.com/ui/#object/sent_email__v/VBLZ025E82GJGYL", "SE-000255667")</f>
        <v>SE-000255667</v>
      </c>
      <c r="D30" s="1" t="s">
        <v>0</v>
      </c>
      <c r="E30" s="2">
        <v>0</v>
      </c>
      <c r="F30" s="2">
        <v>0</v>
      </c>
      <c r="G30" s="2">
        <v>0</v>
      </c>
      <c r="H30" s="1" t="s">
        <v>0</v>
      </c>
      <c r="I30" s="2">
        <v>0</v>
      </c>
      <c r="J30" s="1">
        <v>45910.344027777777</v>
      </c>
    </row>
    <row r="31" spans="1:10" x14ac:dyDescent="0.2">
      <c r="A31" s="4" t="s">
        <v>1</v>
      </c>
      <c r="B31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1" s="3" t="str">
        <f>HYPERLINK("https://otsuka-europe-crm.veevavault.com/ui/#object/sent_email__v/VBLZ025E82GXPRP", "SE-000280209")</f>
        <v>SE-000280209</v>
      </c>
      <c r="D31" s="1">
        <v>45923.617604166669</v>
      </c>
      <c r="E31" s="2">
        <v>1</v>
      </c>
      <c r="F31" s="2">
        <v>3</v>
      </c>
      <c r="G31" s="2">
        <v>1</v>
      </c>
      <c r="H31" s="1">
        <v>45923.60769675926</v>
      </c>
      <c r="I31" s="2">
        <v>1</v>
      </c>
      <c r="J31" s="1">
        <v>45923.606400462966</v>
      </c>
    </row>
    <row r="32" spans="1:10" x14ac:dyDescent="0.2">
      <c r="A32" s="4" t="s">
        <v>1</v>
      </c>
      <c r="B32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2" s="3" t="str">
        <f>HYPERLINK("https://otsuka-europe-crm.veevavault.com/ui/#object/sent_email__v/VBLZ025E82GXM56", "SE-000280211")</f>
        <v>SE-000280211</v>
      </c>
      <c r="D32" s="1" t="s">
        <v>0</v>
      </c>
      <c r="E32" s="2">
        <v>0</v>
      </c>
      <c r="F32" s="2">
        <v>0</v>
      </c>
      <c r="G32" s="2">
        <v>0</v>
      </c>
      <c r="H32" s="1" t="s">
        <v>0</v>
      </c>
      <c r="I32" s="2">
        <v>0</v>
      </c>
      <c r="J32" s="1">
        <v>45923.607870370368</v>
      </c>
    </row>
    <row r="33" spans="1:10" x14ac:dyDescent="0.2">
      <c r="A33" s="4" t="s">
        <v>1</v>
      </c>
      <c r="B33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3" s="3" t="str">
        <f>HYPERLINK("https://otsuka-europe-crm.veevavault.com/ui/#object/sent_email__v/VBLZ025E82GXQ8D", "SE-000280213")</f>
        <v>SE-000280213</v>
      </c>
      <c r="D33" s="1" t="s">
        <v>0</v>
      </c>
      <c r="E33" s="2">
        <v>0</v>
      </c>
      <c r="F33" s="2">
        <v>0</v>
      </c>
      <c r="G33" s="2">
        <v>0</v>
      </c>
      <c r="H33" s="1" t="s">
        <v>0</v>
      </c>
      <c r="I33" s="2">
        <v>0</v>
      </c>
      <c r="J33" s="1">
        <v>45923.6091087963</v>
      </c>
    </row>
    <row r="34" spans="1:10" x14ac:dyDescent="0.2">
      <c r="A34" s="4" t="s">
        <v>1</v>
      </c>
      <c r="B34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4" s="3" t="str">
        <f>HYPERLINK("https://otsuka-europe-crm.veevavault.com/ui/#object/sent_email__v/VBLZ025E82GXQJH", "SE-000280215")</f>
        <v>SE-000280215</v>
      </c>
      <c r="D34" s="1" t="s">
        <v>0</v>
      </c>
      <c r="E34" s="2">
        <v>0</v>
      </c>
      <c r="F34" s="2">
        <v>0</v>
      </c>
      <c r="G34" s="2">
        <v>0</v>
      </c>
      <c r="H34" s="1" t="s">
        <v>0</v>
      </c>
      <c r="I34" s="2">
        <v>0</v>
      </c>
      <c r="J34" s="1">
        <v>45923.61041666667</v>
      </c>
    </row>
    <row r="35" spans="1:10" x14ac:dyDescent="0.2">
      <c r="A35" s="4" t="s">
        <v>1</v>
      </c>
      <c r="B35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5" s="3" t="str">
        <f>HYPERLINK("https://otsuka-europe-crm.veevavault.com/ui/#object/sent_email__v/VBLZ025E82GXQUL", "SE-000280217")</f>
        <v>SE-000280217</v>
      </c>
      <c r="D35" s="1">
        <v>45923.882187499999</v>
      </c>
      <c r="E35" s="2">
        <v>1</v>
      </c>
      <c r="F35" s="2">
        <v>2</v>
      </c>
      <c r="G35" s="2">
        <v>0</v>
      </c>
      <c r="H35" s="1" t="s">
        <v>0</v>
      </c>
      <c r="I35" s="2">
        <v>0</v>
      </c>
      <c r="J35" s="1">
        <v>45923.61173611111</v>
      </c>
    </row>
    <row r="36" spans="1:10" x14ac:dyDescent="0.2">
      <c r="A36" s="4" t="s">
        <v>1</v>
      </c>
      <c r="B36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6" s="3" t="str">
        <f>HYPERLINK("https://otsuka-europe-crm.veevavault.com/ui/#object/sent_email__v/VBLZ025E82GXR2X", "SE-000280219")</f>
        <v>SE-000280219</v>
      </c>
      <c r="D36" s="1" t="s">
        <v>0</v>
      </c>
      <c r="E36" s="2">
        <v>0</v>
      </c>
      <c r="F36" s="2">
        <v>0</v>
      </c>
      <c r="G36" s="2">
        <v>0</v>
      </c>
      <c r="H36" s="1" t="s">
        <v>0</v>
      </c>
      <c r="I36" s="2">
        <v>0</v>
      </c>
      <c r="J36" s="1">
        <v>45923.612847222219</v>
      </c>
    </row>
    <row r="37" spans="1:10" x14ac:dyDescent="0.2">
      <c r="A37" s="4" t="s">
        <v>1</v>
      </c>
      <c r="B37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7" s="3" t="str">
        <f>HYPERLINK("https://otsuka-europe-crm.veevavault.com/ui/#object/sent_email__v/VBLZ025E82GXRB9", "SE-000280221")</f>
        <v>SE-000280221</v>
      </c>
      <c r="D37" s="1" t="s">
        <v>0</v>
      </c>
      <c r="E37" s="2">
        <v>0</v>
      </c>
      <c r="F37" s="2">
        <v>0</v>
      </c>
      <c r="G37" s="2">
        <v>0</v>
      </c>
      <c r="H37" s="1" t="s">
        <v>0</v>
      </c>
      <c r="I37" s="2">
        <v>0</v>
      </c>
      <c r="J37" s="1">
        <v>45923.61377314815</v>
      </c>
    </row>
    <row r="38" spans="1:10" x14ac:dyDescent="0.2">
      <c r="A38" s="4" t="s">
        <v>1</v>
      </c>
      <c r="B38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8" s="3" t="str">
        <f>HYPERLINK("https://otsuka-europe-crm.veevavault.com/ui/#object/sent_email__v/VBLZ025E82GXRMD", "SE-000280223")</f>
        <v>SE-000280223</v>
      </c>
      <c r="D38" s="1" t="s">
        <v>0</v>
      </c>
      <c r="E38" s="2">
        <v>0</v>
      </c>
      <c r="F38" s="2">
        <v>0</v>
      </c>
      <c r="G38" s="2">
        <v>0</v>
      </c>
      <c r="H38" s="1" t="s">
        <v>0</v>
      </c>
      <c r="I38" s="2">
        <v>0</v>
      </c>
      <c r="J38" s="1">
        <v>45923.615057870367</v>
      </c>
    </row>
    <row r="39" spans="1:10" x14ac:dyDescent="0.2">
      <c r="A39" s="4" t="s">
        <v>1</v>
      </c>
      <c r="B39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39" s="3" t="str">
        <f>HYPERLINK("https://otsuka-europe-crm.veevavault.com/ui/#object/sent_email__v/VBLZ025E82GXS09", "SE-000280225")</f>
        <v>SE-000280225</v>
      </c>
      <c r="D39" s="1" t="s">
        <v>0</v>
      </c>
      <c r="E39" s="2">
        <v>0</v>
      </c>
      <c r="F39" s="2">
        <v>0</v>
      </c>
      <c r="G39" s="2">
        <v>0</v>
      </c>
      <c r="H39" s="1" t="s">
        <v>0</v>
      </c>
      <c r="I39" s="2">
        <v>0</v>
      </c>
      <c r="J39" s="1">
        <v>45923.61613425926</v>
      </c>
    </row>
    <row r="40" spans="1:10" x14ac:dyDescent="0.2">
      <c r="A40" s="4" t="s">
        <v>1</v>
      </c>
      <c r="B40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0" s="3" t="str">
        <f>HYPERLINK("https://otsuka-europe-crm.veevavault.com/ui/#object/sent_email__v/VBLZ025E82GXSJP", "SE-000280227")</f>
        <v>SE-000280227</v>
      </c>
      <c r="D40" s="1" t="s">
        <v>0</v>
      </c>
      <c r="E40" s="2">
        <v>0</v>
      </c>
      <c r="F40" s="2">
        <v>0</v>
      </c>
      <c r="G40" s="2">
        <v>0</v>
      </c>
      <c r="H40" s="1" t="s">
        <v>0</v>
      </c>
      <c r="I40" s="2">
        <v>0</v>
      </c>
      <c r="J40" s="1">
        <v>45923.617847222224</v>
      </c>
    </row>
    <row r="41" spans="1:10" x14ac:dyDescent="0.2">
      <c r="A41" s="4" t="s">
        <v>1</v>
      </c>
      <c r="B41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1" s="3" t="str">
        <f>HYPERLINK("https://otsuka-europe-crm.veevavault.com/ui/#object/sent_email__v/VBLZ025E82GXSUT", "SE-000280229")</f>
        <v>SE-000280229</v>
      </c>
      <c r="D41" s="1" t="s">
        <v>0</v>
      </c>
      <c r="E41" s="2">
        <v>0</v>
      </c>
      <c r="F41" s="2">
        <v>0</v>
      </c>
      <c r="G41" s="2">
        <v>0</v>
      </c>
      <c r="H41" s="1" t="s">
        <v>0</v>
      </c>
      <c r="I41" s="2">
        <v>0</v>
      </c>
      <c r="J41" s="1">
        <v>45923.618854166663</v>
      </c>
    </row>
    <row r="42" spans="1:10" x14ac:dyDescent="0.2">
      <c r="A42" s="4" t="s">
        <v>1</v>
      </c>
      <c r="B42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2" s="3" t="str">
        <f>HYPERLINK("https://otsuka-europe-crm.veevavault.com/ui/#object/sent_email__v/VBL000000001914", "SE-001378915")</f>
        <v>SE-001378915</v>
      </c>
      <c r="D42" s="1">
        <v>45958.604305555556</v>
      </c>
      <c r="E42" s="2">
        <v>1</v>
      </c>
      <c r="F42" s="2">
        <v>5</v>
      </c>
      <c r="G42" s="2">
        <v>0</v>
      </c>
      <c r="H42" s="1" t="s">
        <v>0</v>
      </c>
      <c r="I42" s="2">
        <v>0</v>
      </c>
      <c r="J42" s="1">
        <v>45958.453217592592</v>
      </c>
    </row>
    <row r="43" spans="1:10" x14ac:dyDescent="0.2">
      <c r="A43" s="4" t="s">
        <v>1</v>
      </c>
      <c r="B43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3" s="3" t="str">
        <f>HYPERLINK("https://otsuka-europe-crm.veevavault.com/ui/#object/sent_email__v/VBL000000001917", "SE-001378919")</f>
        <v>SE-001378919</v>
      </c>
      <c r="D43" s="1" t="s">
        <v>0</v>
      </c>
      <c r="E43" s="2">
        <v>0</v>
      </c>
      <c r="F43" s="2">
        <v>0</v>
      </c>
      <c r="G43" s="2">
        <v>0</v>
      </c>
      <c r="H43" s="1" t="s">
        <v>0</v>
      </c>
      <c r="I43" s="2">
        <v>0</v>
      </c>
      <c r="J43" s="1">
        <v>45958.45449074074</v>
      </c>
    </row>
    <row r="44" spans="1:10" x14ac:dyDescent="0.2">
      <c r="A44" s="4" t="s">
        <v>1</v>
      </c>
      <c r="B44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4" s="3" t="str">
        <f>HYPERLINK("https://otsuka-europe-crm.veevavault.com/ui/#object/sent_email__v/VBL000000002677", "SE-001379754")</f>
        <v>SE-001379754</v>
      </c>
      <c r="D44" s="1" t="s">
        <v>0</v>
      </c>
      <c r="E44" s="2">
        <v>0</v>
      </c>
      <c r="F44" s="2">
        <v>0</v>
      </c>
      <c r="G44" s="2">
        <v>0</v>
      </c>
      <c r="H44" s="1" t="s">
        <v>0</v>
      </c>
      <c r="I44" s="2">
        <v>0</v>
      </c>
      <c r="J44" s="1">
        <v>45960.524953703702</v>
      </c>
    </row>
    <row r="45" spans="1:10" x14ac:dyDescent="0.2">
      <c r="A45" s="4" t="s">
        <v>1</v>
      </c>
      <c r="B45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5" s="3" t="str">
        <f>HYPERLINK("https://otsuka-europe-crm.veevavault.com/ui/#object/sent_email__v/VBL000000002681", "SE-001379760")</f>
        <v>SE-001379760</v>
      </c>
      <c r="D45" s="1" t="s">
        <v>0</v>
      </c>
      <c r="E45" s="2">
        <v>0</v>
      </c>
      <c r="F45" s="2">
        <v>0</v>
      </c>
      <c r="G45" s="2">
        <v>0</v>
      </c>
      <c r="H45" s="1" t="s">
        <v>0</v>
      </c>
      <c r="I45" s="2">
        <v>0</v>
      </c>
      <c r="J45" s="1">
        <v>45960.527916666666</v>
      </c>
    </row>
    <row r="46" spans="1:10" x14ac:dyDescent="0.2">
      <c r="A46" s="4" t="s">
        <v>1</v>
      </c>
      <c r="B46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6" s="3" t="str">
        <f>HYPERLINK("https://otsuka-europe-crm.veevavault.com/ui/#object/sent_email__v/VBL000000002685", "SE-001379764")</f>
        <v>SE-001379764</v>
      </c>
      <c r="D46" s="1" t="s">
        <v>0</v>
      </c>
      <c r="E46" s="2">
        <v>0</v>
      </c>
      <c r="F46" s="2">
        <v>0</v>
      </c>
      <c r="G46" s="2">
        <v>0</v>
      </c>
      <c r="H46" s="1" t="s">
        <v>0</v>
      </c>
      <c r="I46" s="2">
        <v>0</v>
      </c>
      <c r="J46" s="1">
        <v>45960.529594907406</v>
      </c>
    </row>
    <row r="47" spans="1:10" x14ac:dyDescent="0.2">
      <c r="A47" s="4" t="s">
        <v>1</v>
      </c>
      <c r="B47" s="3" t="str">
        <f>HYPERLINK("https://otsuka-europe-crm.veevavault.com/ui/#object/approved_document__v/V5OZ025E82OZEBZ", "DK AM2 E-mail patientrapporterede resultater Apr 25 DK-AM2-2500025")</f>
        <v>DK AM2 E-mail patientrapporterede resultater Apr 25 DK-AM2-2500025</v>
      </c>
      <c r="C47" s="3" t="str">
        <f>HYPERLINK("https://otsuka-europe-crm.veevavault.com/ui/#object/sent_email__v/VBL000000003584", "SE-001379772")</f>
        <v>SE-001379772</v>
      </c>
      <c r="D47" s="1" t="s">
        <v>0</v>
      </c>
      <c r="E47" s="2">
        <v>0</v>
      </c>
      <c r="F47" s="2">
        <v>0</v>
      </c>
      <c r="G47" s="2">
        <v>0</v>
      </c>
      <c r="H47" s="1" t="s">
        <v>0</v>
      </c>
      <c r="I47" s="2">
        <v>0</v>
      </c>
      <c r="J47" s="1">
        <v>45960.547974537039</v>
      </c>
    </row>
    <row r="48" spans="1:10" x14ac:dyDescent="0.2">
      <c r="A48" s="4" t="s">
        <v>1</v>
      </c>
      <c r="B48" s="3" t="str">
        <f>HYPERLINK("https://otsuka-europe-crm.veevavault.com/ui/#object/approved_document__v/V5OZ025E82NUTTU", "DK AM2 E-mail Praktisk Håntering Instruktionsvideo Apr 25 DK-AM2-2500022")</f>
        <v>DK AM2 E-mail Praktisk Håntering Instruktionsvideo Apr 25 DK-AM2-2500022</v>
      </c>
      <c r="C48" s="3" t="str">
        <f>HYPERLINK("https://otsuka-europe-crm.veevavault.com/ui/#object/sent_email__v/VBLZ025E82GU2TT", "SE-000276716")</f>
        <v>SE-000276716</v>
      </c>
      <c r="D48" s="1" t="s">
        <v>0</v>
      </c>
      <c r="E48" s="2">
        <v>0</v>
      </c>
      <c r="F48" s="2">
        <v>0</v>
      </c>
      <c r="G48" s="2">
        <v>0</v>
      </c>
      <c r="H48" s="1" t="s">
        <v>0</v>
      </c>
      <c r="I48" s="2">
        <v>0</v>
      </c>
      <c r="J48" s="1">
        <v>45919.408391203702</v>
      </c>
    </row>
    <row r="49" spans="1:10" x14ac:dyDescent="0.2">
      <c r="A49" s="4" t="s">
        <v>1</v>
      </c>
      <c r="B49" s="3" t="str">
        <f>HYPERLINK("https://otsuka-europe-crm.veevavault.com/ui/#object/approved_document__v/V5OZ025E82NUTTU", "DK AM2 E-mail Praktisk Håntering Instruktionsvideo Apr 25 DK-AM2-2500022")</f>
        <v>DK AM2 E-mail Praktisk Håntering Instruktionsvideo Apr 25 DK-AM2-2500022</v>
      </c>
      <c r="C49" s="3" t="str">
        <f>HYPERLINK("https://otsuka-europe-crm.veevavault.com/ui/#object/sent_email__v/VBLZ025E82GU34X", "SE-000276717")</f>
        <v>SE-000276717</v>
      </c>
      <c r="D49" s="1">
        <v>45965.620046296295</v>
      </c>
      <c r="E49" s="2">
        <v>1</v>
      </c>
      <c r="F49" s="2">
        <v>16</v>
      </c>
      <c r="G49" s="2">
        <v>0</v>
      </c>
      <c r="H49" s="1" t="s">
        <v>0</v>
      </c>
      <c r="I49" s="2">
        <v>0</v>
      </c>
      <c r="J49" s="1">
        <v>45919.409560185188</v>
      </c>
    </row>
    <row r="50" spans="1:10" x14ac:dyDescent="0.2">
      <c r="A50" s="4" t="s">
        <v>1</v>
      </c>
      <c r="B50" s="3" t="str">
        <f>HYPERLINK("https://otsuka-europe-crm.veevavault.com/ui/#object/approved_document__v/V5OZ025E82NUTTU", "DK AM2 E-mail Praktisk Håntering Instruktionsvideo Apr 25 DK-AM2-2500022")</f>
        <v>DK AM2 E-mail Praktisk Håntering Instruktionsvideo Apr 25 DK-AM2-2500022</v>
      </c>
      <c r="C50" s="3" t="str">
        <f>HYPERLINK("https://otsuka-europe-crm.veevavault.com/ui/#object/sent_email__v/VBL000000015323", "SE-001400849")</f>
        <v>SE-001400849</v>
      </c>
      <c r="D50" s="1">
        <v>46066.356412037036</v>
      </c>
      <c r="E50" s="2">
        <v>1</v>
      </c>
      <c r="F50" s="2">
        <v>4</v>
      </c>
      <c r="G50" s="2">
        <v>1</v>
      </c>
      <c r="H50" s="1">
        <v>46055.408634259256</v>
      </c>
      <c r="I50" s="2">
        <v>1</v>
      </c>
      <c r="J50" s="1">
        <v>46045.405810185184</v>
      </c>
    </row>
    <row r="51" spans="1:10" x14ac:dyDescent="0.2">
      <c r="A51" s="4" t="s">
        <v>1</v>
      </c>
      <c r="B51" s="3" t="str">
        <f>HYPERLINK("https://otsuka-europe-crm.veevavault.com/ui/#object/approved_document__v/V5O00000000D098", "Netherlands - Opt in Email Aug 25")</f>
        <v>Netherlands - Opt in Email Aug 25</v>
      </c>
      <c r="C51" s="3" t="str">
        <f>HYPERLINK("https://otsuka-europe-crm.veevavault.com/ui/#object/sent_email__v/VBL00000001D095", "SE-001404214")</f>
        <v>SE-001404214</v>
      </c>
      <c r="D51" s="1">
        <v>46070.337071759262</v>
      </c>
      <c r="E51" s="2">
        <v>1</v>
      </c>
      <c r="F51" s="2">
        <v>2</v>
      </c>
      <c r="G51" s="2">
        <v>1</v>
      </c>
      <c r="H51" s="1">
        <v>46075.877488425926</v>
      </c>
      <c r="I51" s="2">
        <v>1</v>
      </c>
      <c r="J51" s="1">
        <v>46070.336354166669</v>
      </c>
    </row>
    <row r="52" spans="1:10" x14ac:dyDescent="0.2">
      <c r="A52" s="4" t="s">
        <v>1</v>
      </c>
      <c r="B52" s="3" t="str">
        <f>HYPERLINK("https://otsuka-europe-crm.veevavault.com/ui/#object/approved_document__v/V5O00000000D098", "Netherlands - Opt in Email Aug 25")</f>
        <v>Netherlands - Opt in Email Aug 25</v>
      </c>
      <c r="C52" s="3" t="str">
        <f>HYPERLINK("https://otsuka-europe-crm.veevavault.com/ui/#object/sent_email__v/VBL00000001G300", "SE-001405564")</f>
        <v>SE-001405564</v>
      </c>
      <c r="D52" s="1" t="s">
        <v>0</v>
      </c>
      <c r="E52" s="2">
        <v>0</v>
      </c>
      <c r="F52" s="2">
        <v>0</v>
      </c>
      <c r="G52" s="2">
        <v>0</v>
      </c>
      <c r="H52" s="1" t="s">
        <v>0</v>
      </c>
      <c r="I52" s="2">
        <v>0</v>
      </c>
      <c r="J52" s="1">
        <v>46076.487812500003</v>
      </c>
    </row>
    <row r="53" spans="1:10" x14ac:dyDescent="0.2">
      <c r="A53" s="4" t="s">
        <v>1</v>
      </c>
      <c r="B53" s="3" t="str">
        <f>HYPERLINK("https://otsuka-europe-crm.veevavault.com/ui/#object/approved_document__v/V5OZ025E82TJCV5", "NORDICS HCP Survey Email - Denmark June 2025")</f>
        <v>NORDICS HCP Survey Email - Denmark June 2025</v>
      </c>
      <c r="C53" s="3" t="str">
        <f>HYPERLINK("https://otsuka-europe-crm.veevavault.com/ui/#object/sent_email__v/VBLZ025E82GL24X", "SE-000255843")</f>
        <v>SE-000255843</v>
      </c>
      <c r="D53" s="1" t="s">
        <v>0</v>
      </c>
      <c r="E53" s="2">
        <v>0</v>
      </c>
      <c r="F53" s="2">
        <v>0</v>
      </c>
      <c r="G53" s="2">
        <v>0</v>
      </c>
      <c r="H53" s="1" t="s">
        <v>0</v>
      </c>
      <c r="I53" s="2">
        <v>0</v>
      </c>
      <c r="J53" s="1">
        <v>45915.379317129627</v>
      </c>
    </row>
    <row r="54" spans="1:10" x14ac:dyDescent="0.2">
      <c r="A54" s="4" t="s">
        <v>1</v>
      </c>
      <c r="B54" s="3" t="str">
        <f>HYPERLINK("https://otsuka-europe-crm.veevavault.com/ui/#object/approved_document__v/V5OZ025E82TJCV5", "NORDICS HCP Survey Email - Denmark June 2025")</f>
        <v>NORDICS HCP Survey Email - Denmark June 2025</v>
      </c>
      <c r="C54" s="3" t="str">
        <f>HYPERLINK("https://otsuka-europe-crm.veevavault.com/ui/#object/sent_email__v/VBLZ025E82GL24Y", "SE-000255844")</f>
        <v>SE-000255844</v>
      </c>
      <c r="D54" s="1" t="s">
        <v>0</v>
      </c>
      <c r="E54" s="2">
        <v>0</v>
      </c>
      <c r="F54" s="2">
        <v>0</v>
      </c>
      <c r="G54" s="2">
        <v>0</v>
      </c>
      <c r="H54" s="1" t="s">
        <v>0</v>
      </c>
      <c r="I54" s="2">
        <v>0</v>
      </c>
      <c r="J54" s="1">
        <v>45915.378657407404</v>
      </c>
    </row>
    <row r="55" spans="1:10" x14ac:dyDescent="0.2">
      <c r="A55" s="4" t="s">
        <v>1</v>
      </c>
      <c r="B55" s="3" t="str">
        <f>HYPERLINK("https://otsuka-europe-crm.veevavault.com/ui/#object/approved_document__v/V5OZ025E82TJCV5", "NORDICS HCP Survey Email - Denmark June 2025")</f>
        <v>NORDICS HCP Survey Email - Denmark June 2025</v>
      </c>
      <c r="C55" s="3" t="str">
        <f>HYPERLINK("https://otsuka-europe-crm.veevavault.com/ui/#object/sent_email__v/VBLZ025E82GL24Z", "SE-000255845")</f>
        <v>SE-000255845</v>
      </c>
      <c r="D55" s="1" t="s">
        <v>0</v>
      </c>
      <c r="E55" s="2">
        <v>0</v>
      </c>
      <c r="F55" s="2">
        <v>0</v>
      </c>
      <c r="G55" s="2">
        <v>0</v>
      </c>
      <c r="H55" s="1" t="s">
        <v>0</v>
      </c>
      <c r="I55" s="2">
        <v>0</v>
      </c>
      <c r="J55" s="1">
        <v>45915.378969907404</v>
      </c>
    </row>
    <row r="56" spans="1:10" x14ac:dyDescent="0.2">
      <c r="A56" s="4" t="s">
        <v>1</v>
      </c>
      <c r="B56" s="3" t="str">
        <f>HYPERLINK("https://otsuka-europe-crm.veevavault.com/ui/#object/approved_document__v/V5OZ025E82TJCV5", "NORDICS HCP Survey Email - Denmark June 2025")</f>
        <v>NORDICS HCP Survey Email - Denmark June 2025</v>
      </c>
      <c r="C56" s="3" t="str">
        <f>HYPERLINK("https://otsuka-europe-crm.veevavault.com/ui/#object/sent_email__v/VBLZ025E82GL250", "SE-000255846")</f>
        <v>SE-000255846</v>
      </c>
      <c r="D56" s="1" t="s">
        <v>0</v>
      </c>
      <c r="E56" s="2">
        <v>0</v>
      </c>
      <c r="F56" s="2">
        <v>0</v>
      </c>
      <c r="G56" s="2">
        <v>0</v>
      </c>
      <c r="H56" s="1" t="s">
        <v>0</v>
      </c>
      <c r="I56" s="2">
        <v>0</v>
      </c>
      <c r="J56" s="1">
        <v>45915.37835648148</v>
      </c>
    </row>
    <row r="57" spans="1:10" x14ac:dyDescent="0.2">
      <c r="A57" s="4" t="s">
        <v>1</v>
      </c>
      <c r="B57" s="3" t="str">
        <f>HYPERLINK("https://otsuka-europe-crm.veevavault.com/ui/#object/approved_document__v/V5OZ025E82TJCV5", "NORDICS HCP Survey Email - Denmark June 2025")</f>
        <v>NORDICS HCP Survey Email - Denmark June 2025</v>
      </c>
      <c r="C57" s="3" t="str">
        <f>HYPERLINK("https://otsuka-europe-crm.veevavault.com/ui/#object/sent_email__v/VBLZ025E82GL251", "SE-000255847")</f>
        <v>SE-000255847</v>
      </c>
      <c r="D57" s="1" t="s">
        <v>0</v>
      </c>
      <c r="E57" s="2">
        <v>0</v>
      </c>
      <c r="F57" s="2">
        <v>0</v>
      </c>
      <c r="G57" s="2">
        <v>0</v>
      </c>
      <c r="H57" s="1" t="s">
        <v>0</v>
      </c>
      <c r="I57" s="2">
        <v>0</v>
      </c>
      <c r="J57" s="1">
        <v>45915.377627314818</v>
      </c>
    </row>
    <row r="58" spans="1:10" x14ac:dyDescent="0.2">
      <c r="A58" s="4" t="s">
        <v>1</v>
      </c>
      <c r="B58" s="3" t="str">
        <f>HYPERLINK("https://otsuka-europe-crm.veevavault.com/ui/#object/approved_document__v/V5OZ025E82TJCV5", "NORDICS HCP Survey Email - Denmark June 2025")</f>
        <v>NORDICS HCP Survey Email - Denmark June 2025</v>
      </c>
      <c r="C58" s="3" t="str">
        <f>HYPERLINK("https://otsuka-europe-crm.veevavault.com/ui/#object/sent_email__v/VBLZ025E82GL252", "SE-000255848")</f>
        <v>SE-000255848</v>
      </c>
      <c r="D58" s="1" t="s">
        <v>0</v>
      </c>
      <c r="E58" s="2">
        <v>0</v>
      </c>
      <c r="F58" s="2">
        <v>0</v>
      </c>
      <c r="G58" s="2">
        <v>0</v>
      </c>
      <c r="H58" s="1" t="s">
        <v>0</v>
      </c>
      <c r="I58" s="2">
        <v>0</v>
      </c>
      <c r="J58" s="1">
        <v>45915.379155092596</v>
      </c>
    </row>
    <row r="59" spans="1:10" x14ac:dyDescent="0.2">
      <c r="A59" s="4" t="s">
        <v>1</v>
      </c>
      <c r="B59" s="3" t="str">
        <f>HYPERLINK("https://otsuka-europe-crm.veevavault.com/ui/#object/approved_document__v/V5OZ025E82TJCV5", "NORDICS HCP Survey Email - Denmark June 2025")</f>
        <v>NORDICS HCP Survey Email - Denmark June 2025</v>
      </c>
      <c r="C59" s="3" t="str">
        <f>HYPERLINK("https://otsuka-europe-crm.veevavault.com/ui/#object/sent_email__v/VBLZ025E82GL253", "SE-000255849")</f>
        <v>SE-000255849</v>
      </c>
      <c r="D59" s="1">
        <v>45915.434247685182</v>
      </c>
      <c r="E59" s="2">
        <v>1</v>
      </c>
      <c r="F59" s="2">
        <v>2</v>
      </c>
      <c r="G59" s="2">
        <v>0</v>
      </c>
      <c r="H59" s="1" t="s">
        <v>0</v>
      </c>
      <c r="I59" s="2">
        <v>0</v>
      </c>
      <c r="J59" s="1">
        <v>45915.379560185182</v>
      </c>
    </row>
    <row r="60" spans="1:10" x14ac:dyDescent="0.2">
      <c r="A60" s="4" t="s">
        <v>1</v>
      </c>
      <c r="B60" s="3" t="str">
        <f>HYPERLINK("https://otsuka-europe-crm.veevavault.com/ui/#object/approved_document__v/V5OZ025E82TJCV5", "NORDICS HCP Survey Email - Denmark June 2025")</f>
        <v>NORDICS HCP Survey Email - Denmark June 2025</v>
      </c>
      <c r="C60" s="3" t="str">
        <f>HYPERLINK("https://otsuka-europe-crm.veevavault.com/ui/#object/sent_email__v/VBLZ025E82GL254", "SE-000255850")</f>
        <v>SE-000255850</v>
      </c>
      <c r="D60" s="1" t="s">
        <v>0</v>
      </c>
      <c r="E60" s="2">
        <v>0</v>
      </c>
      <c r="F60" s="2">
        <v>0</v>
      </c>
      <c r="G60" s="2">
        <v>0</v>
      </c>
      <c r="H60" s="1" t="s">
        <v>0</v>
      </c>
      <c r="I60" s="2">
        <v>0</v>
      </c>
      <c r="J60" s="1">
        <v>45915.37871527778</v>
      </c>
    </row>
    <row r="61" spans="1:10" x14ac:dyDescent="0.2">
      <c r="A61" s="4" t="s">
        <v>1</v>
      </c>
      <c r="B61" s="3" t="str">
        <f>HYPERLINK("https://otsuka-europe-crm.veevavault.com/ui/#object/approved_document__v/V5OZ025E82TJCV5", "NORDICS HCP Survey Email - Denmark June 2025")</f>
        <v>NORDICS HCP Survey Email - Denmark June 2025</v>
      </c>
      <c r="C61" s="3" t="str">
        <f>HYPERLINK("https://otsuka-europe-crm.veevavault.com/ui/#object/sent_email__v/VBLZ025E82GL255", "SE-000255851")</f>
        <v>SE-000255851</v>
      </c>
      <c r="D61" s="1" t="s">
        <v>0</v>
      </c>
      <c r="E61" s="2">
        <v>0</v>
      </c>
      <c r="F61" s="2">
        <v>0</v>
      </c>
      <c r="G61" s="2">
        <v>0</v>
      </c>
      <c r="H61" s="1" t="s">
        <v>0</v>
      </c>
      <c r="I61" s="2">
        <v>0</v>
      </c>
      <c r="J61" s="1">
        <v>45915.377881944441</v>
      </c>
    </row>
    <row r="62" spans="1:10" x14ac:dyDescent="0.2">
      <c r="A62" s="4" t="s">
        <v>1</v>
      </c>
      <c r="B62" s="3" t="str">
        <f>HYPERLINK("https://otsuka-europe-crm.veevavault.com/ui/#object/approved_document__v/V5OZ025E82TJCV5", "NORDICS HCP Survey Email - Denmark June 2025")</f>
        <v>NORDICS HCP Survey Email - Denmark June 2025</v>
      </c>
      <c r="C62" s="3" t="str">
        <f>HYPERLINK("https://otsuka-europe-crm.veevavault.com/ui/#object/sent_email__v/VBLZ025E82GL256", "SE-000255852")</f>
        <v>SE-000255852</v>
      </c>
      <c r="D62" s="1" t="s">
        <v>0</v>
      </c>
      <c r="E62" s="2">
        <v>0</v>
      </c>
      <c r="F62" s="2">
        <v>0</v>
      </c>
      <c r="G62" s="2">
        <v>0</v>
      </c>
      <c r="H62" s="1" t="s">
        <v>0</v>
      </c>
      <c r="I62" s="2">
        <v>0</v>
      </c>
      <c r="J62" s="1">
        <v>45915.378379629627</v>
      </c>
    </row>
    <row r="63" spans="1:10" x14ac:dyDescent="0.2">
      <c r="A63" s="4" t="s">
        <v>1</v>
      </c>
      <c r="B63" s="3" t="str">
        <f>HYPERLINK("https://otsuka-europe-crm.veevavault.com/ui/#object/approved_document__v/V5OZ025E82TJCV5", "NORDICS HCP Survey Email - Denmark June 2025")</f>
        <v>NORDICS HCP Survey Email - Denmark June 2025</v>
      </c>
      <c r="C63" s="3" t="str">
        <f>HYPERLINK("https://otsuka-europe-crm.veevavault.com/ui/#object/sent_email__v/VBLZ025E82GL257", "SE-000255853")</f>
        <v>SE-000255853</v>
      </c>
      <c r="D63" s="1" t="s">
        <v>0</v>
      </c>
      <c r="E63" s="2">
        <v>0</v>
      </c>
      <c r="F63" s="2">
        <v>0</v>
      </c>
      <c r="G63" s="2">
        <v>0</v>
      </c>
      <c r="H63" s="1" t="s">
        <v>0</v>
      </c>
      <c r="I63" s="2">
        <v>0</v>
      </c>
      <c r="J63" s="1">
        <v>45915.37767361111</v>
      </c>
    </row>
    <row r="64" spans="1:10" x14ac:dyDescent="0.2">
      <c r="A64" s="4" t="s">
        <v>1</v>
      </c>
      <c r="B64" s="3" t="str">
        <f>HYPERLINK("https://otsuka-europe-crm.veevavault.com/ui/#object/approved_document__v/V5OZ025E82TJCV5", "NORDICS HCP Survey Email - Denmark June 2025")</f>
        <v>NORDICS HCP Survey Email - Denmark June 2025</v>
      </c>
      <c r="C64" s="3" t="str">
        <f>HYPERLINK("https://otsuka-europe-crm.veevavault.com/ui/#object/sent_email__v/VBLZ025E82GL258", "SE-000255854")</f>
        <v>SE-000255854</v>
      </c>
      <c r="D64" s="1" t="s">
        <v>0</v>
      </c>
      <c r="E64" s="2">
        <v>0</v>
      </c>
      <c r="F64" s="2">
        <v>0</v>
      </c>
      <c r="G64" s="2">
        <v>0</v>
      </c>
      <c r="H64" s="1" t="s">
        <v>0</v>
      </c>
      <c r="I64" s="2">
        <v>0</v>
      </c>
      <c r="J64" s="1">
        <v>45915.379594907405</v>
      </c>
    </row>
    <row r="65" spans="1:10" x14ac:dyDescent="0.2">
      <c r="A65" s="4" t="s">
        <v>1</v>
      </c>
      <c r="B65" s="3" t="str">
        <f>HYPERLINK("https://otsuka-europe-crm.veevavault.com/ui/#object/approved_document__v/V5OZ025E82TJCV5", "NORDICS HCP Survey Email - Denmark June 2025")</f>
        <v>NORDICS HCP Survey Email - Denmark June 2025</v>
      </c>
      <c r="C65" s="3" t="str">
        <f>HYPERLINK("https://otsuka-europe-crm.veevavault.com/ui/#object/sent_email__v/VBLZ025E82GL259", "SE-000255855")</f>
        <v>SE-000255855</v>
      </c>
      <c r="D65" s="1" t="s">
        <v>0</v>
      </c>
      <c r="E65" s="2">
        <v>0</v>
      </c>
      <c r="F65" s="2">
        <v>0</v>
      </c>
      <c r="G65" s="2">
        <v>0</v>
      </c>
      <c r="H65" s="1" t="s">
        <v>0</v>
      </c>
      <c r="I65" s="2">
        <v>0</v>
      </c>
      <c r="J65" s="1">
        <v>45915.378738425927</v>
      </c>
    </row>
    <row r="66" spans="1:10" x14ac:dyDescent="0.2">
      <c r="A66" s="4" t="s">
        <v>1</v>
      </c>
      <c r="B66" s="3" t="str">
        <f>HYPERLINK("https://otsuka-europe-crm.veevavault.com/ui/#object/approved_document__v/V5OZ025E82TJCV5", "NORDICS HCP Survey Email - Denmark June 2025")</f>
        <v>NORDICS HCP Survey Email - Denmark June 2025</v>
      </c>
      <c r="C66" s="3" t="str">
        <f>HYPERLINK("https://otsuka-europe-crm.veevavault.com/ui/#object/sent_email__v/VBLZ025E82GL25A", "SE-000255856")</f>
        <v>SE-000255856</v>
      </c>
      <c r="D66" s="1" t="s">
        <v>0</v>
      </c>
      <c r="E66" s="2">
        <v>0</v>
      </c>
      <c r="F66" s="2">
        <v>0</v>
      </c>
      <c r="G66" s="2">
        <v>0</v>
      </c>
      <c r="H66" s="1" t="s">
        <v>0</v>
      </c>
      <c r="I66" s="2">
        <v>0</v>
      </c>
      <c r="J66" s="1">
        <v>45915.377974537034</v>
      </c>
    </row>
    <row r="67" spans="1:10" x14ac:dyDescent="0.2">
      <c r="A67" s="4" t="s">
        <v>1</v>
      </c>
      <c r="B67" s="3" t="str">
        <f>HYPERLINK("https://otsuka-europe-crm.veevavault.com/ui/#object/approved_document__v/V5OZ025E82TJCV5", "NORDICS HCP Survey Email - Denmark June 2025")</f>
        <v>NORDICS HCP Survey Email - Denmark June 2025</v>
      </c>
      <c r="C67" s="3" t="str">
        <f>HYPERLINK("https://otsuka-europe-crm.veevavault.com/ui/#object/sent_email__v/VBLZ025E82GL25B", "SE-000255857")</f>
        <v>SE-000255857</v>
      </c>
      <c r="D67" s="1">
        <v>45915.387835648151</v>
      </c>
      <c r="E67" s="2">
        <v>1</v>
      </c>
      <c r="F67" s="2">
        <v>3</v>
      </c>
      <c r="G67" s="2">
        <v>0</v>
      </c>
      <c r="H67" s="1" t="s">
        <v>0</v>
      </c>
      <c r="I67" s="2">
        <v>0</v>
      </c>
      <c r="J67" s="1">
        <v>45915.378298611111</v>
      </c>
    </row>
    <row r="68" spans="1:10" x14ac:dyDescent="0.2">
      <c r="A68" s="4" t="s">
        <v>1</v>
      </c>
      <c r="B68" s="3" t="str">
        <f>HYPERLINK("https://otsuka-europe-crm.veevavault.com/ui/#object/approved_document__v/V5OZ025E82TJCV5", "NORDICS HCP Survey Email - Denmark June 2025")</f>
        <v>NORDICS HCP Survey Email - Denmark June 2025</v>
      </c>
      <c r="C68" s="3" t="str">
        <f>HYPERLINK("https://otsuka-europe-crm.veevavault.com/ui/#object/sent_email__v/VBLZ025E82GL25C", "SE-000255858")</f>
        <v>SE-000255858</v>
      </c>
      <c r="D68" s="1" t="s">
        <v>0</v>
      </c>
      <c r="E68" s="2">
        <v>0</v>
      </c>
      <c r="F68" s="2">
        <v>0</v>
      </c>
      <c r="G68" s="2">
        <v>0</v>
      </c>
      <c r="H68" s="1" t="s">
        <v>0</v>
      </c>
      <c r="I68" s="2">
        <v>0</v>
      </c>
      <c r="J68" s="1">
        <v>45915.377638888887</v>
      </c>
    </row>
    <row r="69" spans="1:10" x14ac:dyDescent="0.2">
      <c r="A69" s="4" t="s">
        <v>1</v>
      </c>
      <c r="B69" s="3" t="str">
        <f>HYPERLINK("https://otsuka-europe-crm.veevavault.com/ui/#object/approved_document__v/V5OZ025E82TJCV5", "NORDICS HCP Survey Email - Denmark June 2025")</f>
        <v>NORDICS HCP Survey Email - Denmark June 2025</v>
      </c>
      <c r="C69" s="3" t="str">
        <f>HYPERLINK("https://otsuka-europe-crm.veevavault.com/ui/#object/sent_email__v/VBLZ025E82GL25D", "SE-000255859")</f>
        <v>SE-000255859</v>
      </c>
      <c r="D69" s="1" t="s">
        <v>0</v>
      </c>
      <c r="E69" s="2">
        <v>0</v>
      </c>
      <c r="F69" s="2">
        <v>0</v>
      </c>
      <c r="G69" s="2">
        <v>0</v>
      </c>
      <c r="H69" s="1" t="s">
        <v>0</v>
      </c>
      <c r="I69" s="2">
        <v>0</v>
      </c>
      <c r="J69" s="1">
        <v>45915.379490740743</v>
      </c>
    </row>
    <row r="70" spans="1:10" x14ac:dyDescent="0.2">
      <c r="A70" s="4" t="s">
        <v>1</v>
      </c>
      <c r="B70" s="3" t="str">
        <f>HYPERLINK("https://otsuka-europe-crm.veevavault.com/ui/#object/approved_document__v/V5OZ025E82TJCV5", "NORDICS HCP Survey Email - Denmark June 2025")</f>
        <v>NORDICS HCP Survey Email - Denmark June 2025</v>
      </c>
      <c r="C70" s="3" t="str">
        <f>HYPERLINK("https://otsuka-europe-crm.veevavault.com/ui/#object/sent_email__v/VBLZ025E82GL25E", "SE-000255860")</f>
        <v>SE-000255860</v>
      </c>
      <c r="D70" s="1" t="s">
        <v>0</v>
      </c>
      <c r="E70" s="2">
        <v>0</v>
      </c>
      <c r="F70" s="2">
        <v>0</v>
      </c>
      <c r="G70" s="2">
        <v>0</v>
      </c>
      <c r="H70" s="1" t="s">
        <v>0</v>
      </c>
      <c r="I70" s="2">
        <v>0</v>
      </c>
      <c r="J70" s="1">
        <v>45915.378703703704</v>
      </c>
    </row>
    <row r="71" spans="1:10" x14ac:dyDescent="0.2">
      <c r="A71" s="4" t="s">
        <v>1</v>
      </c>
      <c r="B71" s="3" t="str">
        <f>HYPERLINK("https://otsuka-europe-crm.veevavault.com/ui/#object/approved_document__v/V5OZ025E82TJCV5", "NORDICS HCP Survey Email - Denmark June 2025")</f>
        <v>NORDICS HCP Survey Email - Denmark June 2025</v>
      </c>
      <c r="C71" s="3" t="str">
        <f>HYPERLINK("https://otsuka-europe-crm.veevavault.com/ui/#object/sent_email__v/VBLZ025E82GL25F", "SE-000255861")</f>
        <v>SE-000255861</v>
      </c>
      <c r="D71" s="1">
        <v>45926.328958333332</v>
      </c>
      <c r="E71" s="2">
        <v>1</v>
      </c>
      <c r="F71" s="2">
        <v>1</v>
      </c>
      <c r="G71" s="2">
        <v>0</v>
      </c>
      <c r="H71" s="1" t="s">
        <v>0</v>
      </c>
      <c r="I71" s="2">
        <v>0</v>
      </c>
      <c r="J71" s="1">
        <v>45915.378946759258</v>
      </c>
    </row>
    <row r="72" spans="1:10" x14ac:dyDescent="0.2">
      <c r="A72" s="4" t="s">
        <v>1</v>
      </c>
      <c r="B72" s="3" t="str">
        <f>HYPERLINK("https://otsuka-europe-crm.veevavault.com/ui/#object/approved_document__v/V5OZ025E82TJCV5", "NORDICS HCP Survey Email - Denmark June 2025")</f>
        <v>NORDICS HCP Survey Email - Denmark June 2025</v>
      </c>
      <c r="C72" s="3" t="str">
        <f>HYPERLINK("https://otsuka-europe-crm.veevavault.com/ui/#object/sent_email__v/VBLZ025E82GL25G", "SE-000255862")</f>
        <v>SE-000255862</v>
      </c>
      <c r="D72" s="1">
        <v>45923.386180555557</v>
      </c>
      <c r="E72" s="2">
        <v>1</v>
      </c>
      <c r="F72" s="2">
        <v>1</v>
      </c>
      <c r="G72" s="2">
        <v>0</v>
      </c>
      <c r="H72" s="1" t="s">
        <v>0</v>
      </c>
      <c r="I72" s="2">
        <v>0</v>
      </c>
      <c r="J72" s="1">
        <v>45915.378333333334</v>
      </c>
    </row>
    <row r="73" spans="1:10" x14ac:dyDescent="0.2">
      <c r="A73" s="4" t="s">
        <v>1</v>
      </c>
      <c r="B73" s="3" t="str">
        <f>HYPERLINK("https://otsuka-europe-crm.veevavault.com/ui/#object/approved_document__v/V5OZ025E82TJCV5", "NORDICS HCP Survey Email - Denmark June 2025")</f>
        <v>NORDICS HCP Survey Email - Denmark June 2025</v>
      </c>
      <c r="C73" s="3" t="str">
        <f>HYPERLINK("https://otsuka-europe-crm.veevavault.com/ui/#object/sent_email__v/VBLZ025E82GL25H", "SE-000255863")</f>
        <v>SE-000255863</v>
      </c>
      <c r="D73" s="1" t="s">
        <v>0</v>
      </c>
      <c r="E73" s="2">
        <v>0</v>
      </c>
      <c r="F73" s="2">
        <v>0</v>
      </c>
      <c r="G73" s="2">
        <v>0</v>
      </c>
      <c r="H73" s="1" t="s">
        <v>0</v>
      </c>
      <c r="I73" s="2">
        <v>0</v>
      </c>
      <c r="J73" s="1">
        <v>45915.377627314818</v>
      </c>
    </row>
    <row r="74" spans="1:10" x14ac:dyDescent="0.2">
      <c r="A74" s="4" t="s">
        <v>1</v>
      </c>
      <c r="B74" s="3" t="str">
        <f>HYPERLINK("https://otsuka-europe-crm.veevavault.com/ui/#object/approved_document__v/V5OZ025E82TJCV5", "NORDICS HCP Survey Email - Denmark June 2025")</f>
        <v>NORDICS HCP Survey Email - Denmark June 2025</v>
      </c>
      <c r="C74" s="3" t="str">
        <f>HYPERLINK("https://otsuka-europe-crm.veevavault.com/ui/#object/sent_email__v/VBLZ025E82GL25I", "SE-000255864")</f>
        <v>SE-000255864</v>
      </c>
      <c r="D74" s="1" t="s">
        <v>0</v>
      </c>
      <c r="E74" s="2">
        <v>0</v>
      </c>
      <c r="F74" s="2">
        <v>0</v>
      </c>
      <c r="G74" s="2">
        <v>0</v>
      </c>
      <c r="H74" s="1" t="s">
        <v>0</v>
      </c>
      <c r="I74" s="2">
        <v>0</v>
      </c>
      <c r="J74" s="1">
        <v>45915.379236111112</v>
      </c>
    </row>
    <row r="75" spans="1:10" x14ac:dyDescent="0.2">
      <c r="A75" s="4" t="s">
        <v>1</v>
      </c>
      <c r="B75" s="3" t="str">
        <f>HYPERLINK("https://otsuka-europe-crm.veevavault.com/ui/#object/approved_document__v/V5OZ025E82TJCV5", "NORDICS HCP Survey Email - Denmark June 2025")</f>
        <v>NORDICS HCP Survey Email - Denmark June 2025</v>
      </c>
      <c r="C75" s="3" t="str">
        <f>HYPERLINK("https://otsuka-europe-crm.veevavault.com/ui/#object/sent_email__v/VBLZ025E82GL25J", "SE-000255865")</f>
        <v>SE-000255865</v>
      </c>
      <c r="D75" s="1">
        <v>45924.329467592594</v>
      </c>
      <c r="E75" s="2">
        <v>1</v>
      </c>
      <c r="F75" s="2">
        <v>1</v>
      </c>
      <c r="G75" s="2">
        <v>0</v>
      </c>
      <c r="H75" s="1" t="s">
        <v>0</v>
      </c>
      <c r="I75" s="2">
        <v>0</v>
      </c>
      <c r="J75" s="1">
        <v>45915.379629629628</v>
      </c>
    </row>
    <row r="76" spans="1:10" x14ac:dyDescent="0.2">
      <c r="A76" s="4" t="s">
        <v>1</v>
      </c>
      <c r="B76" s="3" t="str">
        <f>HYPERLINK("https://otsuka-europe-crm.veevavault.com/ui/#object/approved_document__v/V5OZ025E82TJCV5", "NORDICS HCP Survey Email - Denmark June 2025")</f>
        <v>NORDICS HCP Survey Email - Denmark June 2025</v>
      </c>
      <c r="C76" s="3" t="str">
        <f>HYPERLINK("https://otsuka-europe-crm.veevavault.com/ui/#object/sent_email__v/VBLZ025E82GL25K", "SE-000255866")</f>
        <v>SE-000255866</v>
      </c>
      <c r="D76" s="1" t="s">
        <v>0</v>
      </c>
      <c r="E76" s="2">
        <v>0</v>
      </c>
      <c r="F76" s="2">
        <v>0</v>
      </c>
      <c r="G76" s="2">
        <v>0</v>
      </c>
      <c r="H76" s="1" t="s">
        <v>0</v>
      </c>
      <c r="I76" s="2">
        <v>0</v>
      </c>
      <c r="J76" s="1">
        <v>45915.37872685185</v>
      </c>
    </row>
    <row r="77" spans="1:10" x14ac:dyDescent="0.2">
      <c r="A77" s="4" t="s">
        <v>1</v>
      </c>
      <c r="B77" s="3" t="str">
        <f>HYPERLINK("https://otsuka-europe-crm.veevavault.com/ui/#object/approved_document__v/V5OZ025E82TJCV5", "NORDICS HCP Survey Email - Denmark June 2025")</f>
        <v>NORDICS HCP Survey Email - Denmark June 2025</v>
      </c>
      <c r="C77" s="3" t="str">
        <f>HYPERLINK("https://otsuka-europe-crm.veevavault.com/ui/#object/sent_email__v/VBLZ025E82GL25L", "SE-000255867")</f>
        <v>SE-000255867</v>
      </c>
      <c r="D77" s="1" t="s">
        <v>0</v>
      </c>
      <c r="E77" s="2">
        <v>0</v>
      </c>
      <c r="F77" s="2">
        <v>0</v>
      </c>
      <c r="G77" s="2">
        <v>0</v>
      </c>
      <c r="H77" s="1" t="s">
        <v>0</v>
      </c>
      <c r="I77" s="2">
        <v>0</v>
      </c>
      <c r="J77" s="1">
        <v>45915.377951388888</v>
      </c>
    </row>
    <row r="78" spans="1:10" x14ac:dyDescent="0.2">
      <c r="A78" s="4" t="s">
        <v>1</v>
      </c>
      <c r="B78" s="3" t="str">
        <f>HYPERLINK("https://otsuka-europe-crm.veevavault.com/ui/#object/approved_document__v/V5OZ025E82TJCV5", "NORDICS HCP Survey Email - Denmark June 2025")</f>
        <v>NORDICS HCP Survey Email - Denmark June 2025</v>
      </c>
      <c r="C78" s="3" t="str">
        <f>HYPERLINK("https://otsuka-europe-crm.veevavault.com/ui/#object/sent_email__v/VBLZ025E82GL25M", "SE-000255868")</f>
        <v>SE-000255868</v>
      </c>
      <c r="D78" s="1" t="s">
        <v>0</v>
      </c>
      <c r="E78" s="2">
        <v>0</v>
      </c>
      <c r="F78" s="2">
        <v>0</v>
      </c>
      <c r="G78" s="2">
        <v>0</v>
      </c>
      <c r="H78" s="1" t="s">
        <v>0</v>
      </c>
      <c r="I78" s="2">
        <v>0</v>
      </c>
      <c r="J78" s="1">
        <v>45915.378379629627</v>
      </c>
    </row>
    <row r="79" spans="1:10" x14ac:dyDescent="0.2">
      <c r="A79" s="4" t="s">
        <v>1</v>
      </c>
      <c r="B79" s="3" t="str">
        <f>HYPERLINK("https://otsuka-europe-crm.veevavault.com/ui/#object/approved_document__v/V5OZ025E82TJCV5", "NORDICS HCP Survey Email - Denmark June 2025")</f>
        <v>NORDICS HCP Survey Email - Denmark June 2025</v>
      </c>
      <c r="C79" s="3" t="str">
        <f>HYPERLINK("https://otsuka-europe-crm.veevavault.com/ui/#object/sent_email__v/VBLZ025E82GL25N", "SE-000255869")</f>
        <v>SE-000255869</v>
      </c>
      <c r="D79" s="1" t="s">
        <v>0</v>
      </c>
      <c r="E79" s="2">
        <v>0</v>
      </c>
      <c r="F79" s="2">
        <v>0</v>
      </c>
      <c r="G79" s="2">
        <v>0</v>
      </c>
      <c r="H79" s="1" t="s">
        <v>0</v>
      </c>
      <c r="I79" s="2">
        <v>0</v>
      </c>
      <c r="J79" s="1">
        <v>45915.377696759257</v>
      </c>
    </row>
    <row r="80" spans="1:10" x14ac:dyDescent="0.2">
      <c r="A80" s="4" t="s">
        <v>1</v>
      </c>
      <c r="B80" s="3" t="str">
        <f>HYPERLINK("https://otsuka-europe-crm.veevavault.com/ui/#object/approved_document__v/V5OZ025E82TJCV5", "NORDICS HCP Survey Email - Denmark June 2025")</f>
        <v>NORDICS HCP Survey Email - Denmark June 2025</v>
      </c>
      <c r="C80" s="3" t="str">
        <f>HYPERLINK("https://otsuka-europe-crm.veevavault.com/ui/#object/sent_email__v/VBLZ025E82GL25O", "SE-000255870")</f>
        <v>SE-000255870</v>
      </c>
      <c r="D80" s="1" t="s">
        <v>0</v>
      </c>
      <c r="E80" s="2">
        <v>0</v>
      </c>
      <c r="F80" s="2">
        <v>0</v>
      </c>
      <c r="G80" s="2">
        <v>0</v>
      </c>
      <c r="H80" s="1" t="s">
        <v>0</v>
      </c>
      <c r="I80" s="2">
        <v>0</v>
      </c>
      <c r="J80" s="1">
        <v>45915.37939814815</v>
      </c>
    </row>
    <row r="81" spans="1:10" x14ac:dyDescent="0.2">
      <c r="A81" s="4" t="s">
        <v>1</v>
      </c>
      <c r="B81" s="3" t="str">
        <f>HYPERLINK("https://otsuka-europe-crm.veevavault.com/ui/#object/approved_document__v/V5OZ025E82TJCV5", "NORDICS HCP Survey Email - Denmark June 2025")</f>
        <v>NORDICS HCP Survey Email - Denmark June 2025</v>
      </c>
      <c r="C81" s="3" t="str">
        <f>HYPERLINK("https://otsuka-europe-crm.veevavault.com/ui/#object/sent_email__v/VBLZ025E82GL25P", "SE-000255871")</f>
        <v>SE-000255871</v>
      </c>
      <c r="D81" s="1" t="s">
        <v>0</v>
      </c>
      <c r="E81" s="2">
        <v>0</v>
      </c>
      <c r="F81" s="2">
        <v>0</v>
      </c>
      <c r="G81" s="2">
        <v>0</v>
      </c>
      <c r="H81" s="1" t="s">
        <v>0</v>
      </c>
      <c r="I81" s="2">
        <v>0</v>
      </c>
      <c r="J81" s="1">
        <v>45915.378587962965</v>
      </c>
    </row>
    <row r="82" spans="1:10" x14ac:dyDescent="0.2">
      <c r="A82" s="4" t="s">
        <v>1</v>
      </c>
      <c r="B82" s="3" t="str">
        <f>HYPERLINK("https://otsuka-europe-crm.veevavault.com/ui/#object/approved_document__v/V5OZ025E82TJCV5", "NORDICS HCP Survey Email - Denmark June 2025")</f>
        <v>NORDICS HCP Survey Email - Denmark June 2025</v>
      </c>
      <c r="C82" s="3" t="str">
        <f>HYPERLINK("https://otsuka-europe-crm.veevavault.com/ui/#object/sent_email__v/VBLZ025E82GL25Q", "SE-000255872")</f>
        <v>SE-000255872</v>
      </c>
      <c r="D82" s="1">
        <v>45922.436782407407</v>
      </c>
      <c r="E82" s="2">
        <v>1</v>
      </c>
      <c r="F82" s="2">
        <v>1</v>
      </c>
      <c r="G82" s="2">
        <v>0</v>
      </c>
      <c r="H82" s="1" t="s">
        <v>0</v>
      </c>
      <c r="I82" s="2">
        <v>0</v>
      </c>
      <c r="J82" s="1">
        <v>45915.37903935185</v>
      </c>
    </row>
    <row r="83" spans="1:10" x14ac:dyDescent="0.2">
      <c r="A83" s="4" t="s">
        <v>1</v>
      </c>
      <c r="B83" s="3" t="str">
        <f>HYPERLINK("https://otsuka-europe-crm.veevavault.com/ui/#object/approved_document__v/V5OZ025E82TJCV5", "NORDICS HCP Survey Email - Denmark June 2025")</f>
        <v>NORDICS HCP Survey Email - Denmark June 2025</v>
      </c>
      <c r="C83" s="3" t="str">
        <f>HYPERLINK("https://otsuka-europe-crm.veevavault.com/ui/#object/sent_email__v/VBLZ025E82GL25R", "SE-000255873")</f>
        <v>SE-000255873</v>
      </c>
      <c r="D83" s="1" t="s">
        <v>0</v>
      </c>
      <c r="E83" s="2">
        <v>0</v>
      </c>
      <c r="F83" s="2">
        <v>0</v>
      </c>
      <c r="G83" s="2">
        <v>0</v>
      </c>
      <c r="H83" s="1" t="s">
        <v>0</v>
      </c>
      <c r="I83" s="2">
        <v>0</v>
      </c>
      <c r="J83" s="1">
        <v>45915.378252314818</v>
      </c>
    </row>
    <row r="84" spans="1:10" x14ac:dyDescent="0.2">
      <c r="A84" s="4" t="s">
        <v>1</v>
      </c>
      <c r="B84" s="3" t="str">
        <f>HYPERLINK("https://otsuka-europe-crm.veevavault.com/ui/#object/approved_document__v/V5OZ025E82TJCV5", "NORDICS HCP Survey Email - Denmark June 2025")</f>
        <v>NORDICS HCP Survey Email - Denmark June 2025</v>
      </c>
      <c r="C84" s="3" t="str">
        <f>HYPERLINK("https://otsuka-europe-crm.veevavault.com/ui/#object/sent_email__v/VBLZ025E82GL25S", "SE-000255874")</f>
        <v>SE-000255874</v>
      </c>
      <c r="D84" s="1" t="s">
        <v>0</v>
      </c>
      <c r="E84" s="2">
        <v>0</v>
      </c>
      <c r="F84" s="2">
        <v>0</v>
      </c>
      <c r="G84" s="2">
        <v>0</v>
      </c>
      <c r="H84" s="1" t="s">
        <v>0</v>
      </c>
      <c r="I84" s="2">
        <v>0</v>
      </c>
      <c r="J84" s="1">
        <v>45915.377627314818</v>
      </c>
    </row>
    <row r="85" spans="1:10" x14ac:dyDescent="0.2">
      <c r="A85" s="4" t="s">
        <v>1</v>
      </c>
      <c r="B85" s="3" t="str">
        <f>HYPERLINK("https://otsuka-europe-crm.veevavault.com/ui/#object/approved_document__v/V5OZ025E82TJCV5", "NORDICS HCP Survey Email - Denmark June 2025")</f>
        <v>NORDICS HCP Survey Email - Denmark June 2025</v>
      </c>
      <c r="C85" s="3" t="str">
        <f>HYPERLINK("https://otsuka-europe-crm.veevavault.com/ui/#object/sent_email__v/VBLZ025E82GL25T", "SE-000255875")</f>
        <v>SE-000255875</v>
      </c>
      <c r="D85" s="1" t="s">
        <v>0</v>
      </c>
      <c r="E85" s="2">
        <v>0</v>
      </c>
      <c r="F85" s="2">
        <v>0</v>
      </c>
      <c r="G85" s="2">
        <v>0</v>
      </c>
      <c r="H85" s="1" t="s">
        <v>0</v>
      </c>
      <c r="I85" s="2">
        <v>0</v>
      </c>
      <c r="J85" s="1">
        <v>45915.377835648149</v>
      </c>
    </row>
    <row r="86" spans="1:10" x14ac:dyDescent="0.2">
      <c r="A86" s="4" t="s">
        <v>1</v>
      </c>
      <c r="B86" s="3" t="str">
        <f>HYPERLINK("https://otsuka-europe-crm.veevavault.com/ui/#object/approved_document__v/V5OZ025E82TJCV5", "NORDICS HCP Survey Email - Denmark June 2025")</f>
        <v>NORDICS HCP Survey Email - Denmark June 2025</v>
      </c>
      <c r="C86" s="3" t="str">
        <f>HYPERLINK("https://otsuka-europe-crm.veevavault.com/ui/#object/sent_email__v/VBLZ025E82GL25U", "SE-000255876")</f>
        <v>SE-000255876</v>
      </c>
      <c r="D86" s="1" t="s">
        <v>0</v>
      </c>
      <c r="E86" s="2">
        <v>0</v>
      </c>
      <c r="F86" s="2">
        <v>0</v>
      </c>
      <c r="G86" s="2">
        <v>0</v>
      </c>
      <c r="H86" s="1" t="s">
        <v>0</v>
      </c>
      <c r="I86" s="2">
        <v>0</v>
      </c>
      <c r="J86" s="1">
        <v>45915.379560185182</v>
      </c>
    </row>
    <row r="87" spans="1:10" x14ac:dyDescent="0.2">
      <c r="A87" s="4" t="s">
        <v>1</v>
      </c>
      <c r="B87" s="3" t="str">
        <f>HYPERLINK("https://otsuka-europe-crm.veevavault.com/ui/#object/approved_document__v/V5OZ025E82TJCV5", "NORDICS HCP Survey Email - Denmark June 2025")</f>
        <v>NORDICS HCP Survey Email - Denmark June 2025</v>
      </c>
      <c r="C87" s="3" t="str">
        <f>HYPERLINK("https://otsuka-europe-crm.veevavault.com/ui/#object/sent_email__v/VBLZ025E82GL25V", "SE-000255877")</f>
        <v>SE-000255877</v>
      </c>
      <c r="D87" s="1" t="s">
        <v>0</v>
      </c>
      <c r="E87" s="2">
        <v>0</v>
      </c>
      <c r="F87" s="2">
        <v>0</v>
      </c>
      <c r="G87" s="2">
        <v>0</v>
      </c>
      <c r="H87" s="1" t="s">
        <v>0</v>
      </c>
      <c r="I87" s="2">
        <v>0</v>
      </c>
      <c r="J87" s="1">
        <v>45915.378680555557</v>
      </c>
    </row>
    <row r="88" spans="1:10" x14ac:dyDescent="0.2">
      <c r="A88" s="4" t="s">
        <v>1</v>
      </c>
      <c r="B88" s="3" t="str">
        <f>HYPERLINK("https://otsuka-europe-crm.veevavault.com/ui/#object/approved_document__v/V5OZ025E82TJCV5", "NORDICS HCP Survey Email - Denmark June 2025")</f>
        <v>NORDICS HCP Survey Email - Denmark June 2025</v>
      </c>
      <c r="C88" s="3" t="str">
        <f>HYPERLINK("https://otsuka-europe-crm.veevavault.com/ui/#object/sent_email__v/VBLZ025E82GL25W", "SE-000255878")</f>
        <v>SE-000255878</v>
      </c>
      <c r="D88" s="1" t="s">
        <v>0</v>
      </c>
      <c r="E88" s="2">
        <v>0</v>
      </c>
      <c r="F88" s="2">
        <v>0</v>
      </c>
      <c r="G88" s="2">
        <v>0</v>
      </c>
      <c r="H88" s="1" t="s">
        <v>0</v>
      </c>
      <c r="I88" s="2">
        <v>0</v>
      </c>
      <c r="J88" s="1">
        <v>45915.377951388888</v>
      </c>
    </row>
    <row r="89" spans="1:10" x14ac:dyDescent="0.2">
      <c r="A89" s="4" t="s">
        <v>1</v>
      </c>
      <c r="B89" s="3" t="str">
        <f>HYPERLINK("https://otsuka-europe-crm.veevavault.com/ui/#object/approved_document__v/V5OZ025E82TJCV5", "NORDICS HCP Survey Email - Denmark June 2025")</f>
        <v>NORDICS HCP Survey Email - Denmark June 2025</v>
      </c>
      <c r="C89" s="3" t="str">
        <f>HYPERLINK("https://otsuka-europe-crm.veevavault.com/ui/#object/sent_email__v/VBLZ025E82GL25X", "SE-000255879")</f>
        <v>SE-000255879</v>
      </c>
      <c r="D89" s="1" t="s">
        <v>0</v>
      </c>
      <c r="E89" s="2">
        <v>0</v>
      </c>
      <c r="F89" s="2">
        <v>0</v>
      </c>
      <c r="G89" s="2">
        <v>0</v>
      </c>
      <c r="H89" s="1" t="s">
        <v>0</v>
      </c>
      <c r="I89" s="2">
        <v>0</v>
      </c>
      <c r="J89" s="1">
        <v>45915.378333333334</v>
      </c>
    </row>
    <row r="90" spans="1:10" x14ac:dyDescent="0.2">
      <c r="A90" s="4" t="s">
        <v>1</v>
      </c>
      <c r="B90" s="3" t="str">
        <f>HYPERLINK("https://otsuka-europe-crm.veevavault.com/ui/#object/approved_document__v/V5OZ025E82TJCV5", "NORDICS HCP Survey Email - Denmark June 2025")</f>
        <v>NORDICS HCP Survey Email - Denmark June 2025</v>
      </c>
      <c r="C90" s="3" t="str">
        <f>HYPERLINK("https://otsuka-europe-crm.veevavault.com/ui/#object/sent_email__v/VBLZ025E82GL25Y", "SE-000255880")</f>
        <v>SE-000255880</v>
      </c>
      <c r="D90" s="1" t="s">
        <v>0</v>
      </c>
      <c r="E90" s="2">
        <v>0</v>
      </c>
      <c r="F90" s="2">
        <v>0</v>
      </c>
      <c r="G90" s="2">
        <v>0</v>
      </c>
      <c r="H90" s="1" t="s">
        <v>0</v>
      </c>
      <c r="I90" s="2">
        <v>0</v>
      </c>
      <c r="J90" s="1">
        <v>45915.377696759257</v>
      </c>
    </row>
    <row r="91" spans="1:10" x14ac:dyDescent="0.2">
      <c r="A91" s="4" t="s">
        <v>1</v>
      </c>
      <c r="B91" s="3" t="str">
        <f>HYPERLINK("https://otsuka-europe-crm.veevavault.com/ui/#object/approved_document__v/V5OZ025E82TJCV5", "NORDICS HCP Survey Email - Denmark June 2025")</f>
        <v>NORDICS HCP Survey Email - Denmark June 2025</v>
      </c>
      <c r="C91" s="3" t="str">
        <f>HYPERLINK("https://otsuka-europe-crm.veevavault.com/ui/#object/sent_email__v/VBLZ025E82GL25Z", "SE-000255881")</f>
        <v>SE-000255881</v>
      </c>
      <c r="D91" s="1">
        <v>45915.522847222222</v>
      </c>
      <c r="E91" s="2">
        <v>1</v>
      </c>
      <c r="F91" s="2">
        <v>1</v>
      </c>
      <c r="G91" s="2">
        <v>1</v>
      </c>
      <c r="H91" s="1">
        <v>45915.567453703705</v>
      </c>
      <c r="I91" s="2">
        <v>1</v>
      </c>
      <c r="J91" s="1">
        <v>45915.379305555558</v>
      </c>
    </row>
    <row r="92" spans="1:10" x14ac:dyDescent="0.2">
      <c r="A92" s="4" t="s">
        <v>1</v>
      </c>
      <c r="B92" s="3" t="str">
        <f>HYPERLINK("https://otsuka-europe-crm.veevavault.com/ui/#object/approved_document__v/V5OZ025E82TJCV5", "NORDICS HCP Survey Email - Denmark June 2025")</f>
        <v>NORDICS HCP Survey Email - Denmark June 2025</v>
      </c>
      <c r="C92" s="3" t="str">
        <f>HYPERLINK("https://otsuka-europe-crm.veevavault.com/ui/#object/sent_email__v/VBLZ025E82GL261", "SE-000255883")</f>
        <v>SE-000255883</v>
      </c>
      <c r="D92" s="1">
        <v>45923.760601851849</v>
      </c>
      <c r="E92" s="2">
        <v>1</v>
      </c>
      <c r="F92" s="2">
        <v>2</v>
      </c>
      <c r="G92" s="2">
        <v>0</v>
      </c>
      <c r="H92" s="1" t="s">
        <v>0</v>
      </c>
      <c r="I92" s="2">
        <v>0</v>
      </c>
      <c r="J92" s="1">
        <v>45915.379074074073</v>
      </c>
    </row>
    <row r="93" spans="1:10" x14ac:dyDescent="0.2">
      <c r="A93" s="4" t="s">
        <v>1</v>
      </c>
      <c r="B93" s="3" t="str">
        <f>HYPERLINK("https://otsuka-europe-crm.veevavault.com/ui/#object/approved_document__v/V5OZ025E82TJCV5", "NORDICS HCP Survey Email - Denmark June 2025")</f>
        <v>NORDICS HCP Survey Email - Denmark June 2025</v>
      </c>
      <c r="C93" s="3" t="str">
        <f>HYPERLINK("https://otsuka-europe-crm.veevavault.com/ui/#object/sent_email__v/VBLZ025E82GL262", "SE-000255884")</f>
        <v>SE-000255884</v>
      </c>
      <c r="D93" s="1" t="s">
        <v>0</v>
      </c>
      <c r="E93" s="2">
        <v>0</v>
      </c>
      <c r="F93" s="2">
        <v>0</v>
      </c>
      <c r="G93" s="2">
        <v>0</v>
      </c>
      <c r="H93" s="1" t="s">
        <v>0</v>
      </c>
      <c r="I93" s="2">
        <v>0</v>
      </c>
      <c r="J93" s="1">
        <v>45915.378368055557</v>
      </c>
    </row>
    <row r="94" spans="1:10" x14ac:dyDescent="0.2">
      <c r="A94" s="4" t="s">
        <v>1</v>
      </c>
      <c r="B94" s="3" t="str">
        <f>HYPERLINK("https://otsuka-europe-crm.veevavault.com/ui/#object/approved_document__v/V5OZ025E82TJCV5", "NORDICS HCP Survey Email - Denmark June 2025")</f>
        <v>NORDICS HCP Survey Email - Denmark June 2025</v>
      </c>
      <c r="C94" s="3" t="str">
        <f>HYPERLINK("https://otsuka-europe-crm.veevavault.com/ui/#object/sent_email__v/VBLZ025E82GL263", "SE-000255885")</f>
        <v>SE-000255885</v>
      </c>
      <c r="D94" s="1">
        <v>45933.840798611112</v>
      </c>
      <c r="E94" s="2">
        <v>1</v>
      </c>
      <c r="F94" s="2">
        <v>1</v>
      </c>
      <c r="G94" s="2">
        <v>0</v>
      </c>
      <c r="H94" s="1" t="s">
        <v>0</v>
      </c>
      <c r="I94" s="2">
        <v>0</v>
      </c>
      <c r="J94" s="1">
        <v>45915.377604166664</v>
      </c>
    </row>
    <row r="95" spans="1:10" x14ac:dyDescent="0.2">
      <c r="A95" s="4" t="s">
        <v>1</v>
      </c>
      <c r="B95" s="3" t="str">
        <f>HYPERLINK("https://otsuka-europe-crm.veevavault.com/ui/#object/approved_document__v/V5OZ025E82TJCV5", "NORDICS HCP Survey Email - Denmark June 2025")</f>
        <v>NORDICS HCP Survey Email - Denmark June 2025</v>
      </c>
      <c r="C95" s="3" t="str">
        <f>HYPERLINK("https://otsuka-europe-crm.veevavault.com/ui/#object/sent_email__v/VBLZ025E82GL264", "SE-000255886")</f>
        <v>SE-000255886</v>
      </c>
      <c r="D95" s="1">
        <v>45915.429502314815</v>
      </c>
      <c r="E95" s="2">
        <v>1</v>
      </c>
      <c r="F95" s="2">
        <v>1</v>
      </c>
      <c r="G95" s="2">
        <v>1</v>
      </c>
      <c r="H95" s="1">
        <v>45915.430787037039</v>
      </c>
      <c r="I95" s="2">
        <v>2</v>
      </c>
      <c r="J95" s="1">
        <v>45915.379131944443</v>
      </c>
    </row>
    <row r="96" spans="1:10" x14ac:dyDescent="0.2">
      <c r="A96" s="4" t="s">
        <v>1</v>
      </c>
      <c r="B96" s="3" t="str">
        <f>HYPERLINK("https://otsuka-europe-crm.veevavault.com/ui/#object/approved_document__v/V5OZ025E82TJCV5", "NORDICS HCP Survey Email - Denmark June 2025")</f>
        <v>NORDICS HCP Survey Email - Denmark June 2025</v>
      </c>
      <c r="C96" s="3" t="str">
        <f>HYPERLINK("https://otsuka-europe-crm.veevavault.com/ui/#object/sent_email__v/VBLZ025E82GL266", "SE-000255888")</f>
        <v>SE-000255888</v>
      </c>
      <c r="D96" s="1">
        <v>45986.783750000002</v>
      </c>
      <c r="E96" s="2">
        <v>1</v>
      </c>
      <c r="F96" s="2">
        <v>5</v>
      </c>
      <c r="G96" s="2">
        <v>0</v>
      </c>
      <c r="H96" s="1" t="s">
        <v>0</v>
      </c>
      <c r="I96" s="2">
        <v>0</v>
      </c>
      <c r="J96" s="1">
        <v>45915.378784722219</v>
      </c>
    </row>
    <row r="97" spans="1:10" x14ac:dyDescent="0.2">
      <c r="A97" s="4" t="s">
        <v>1</v>
      </c>
      <c r="B97" s="3" t="str">
        <f>HYPERLINK("https://otsuka-europe-crm.veevavault.com/ui/#object/approved_document__v/V5OZ025E82TJCV5", "NORDICS HCP Survey Email - Denmark June 2025")</f>
        <v>NORDICS HCP Survey Email - Denmark June 2025</v>
      </c>
      <c r="C97" s="3" t="str">
        <f>HYPERLINK("https://otsuka-europe-crm.veevavault.com/ui/#object/sent_email__v/VBLZ025E82GL267", "SE-000255889")</f>
        <v>SE-000255889</v>
      </c>
      <c r="D97" s="1" t="s">
        <v>0</v>
      </c>
      <c r="E97" s="2">
        <v>0</v>
      </c>
      <c r="F97" s="2">
        <v>0</v>
      </c>
      <c r="G97" s="2">
        <v>0</v>
      </c>
      <c r="H97" s="1" t="s">
        <v>0</v>
      </c>
      <c r="I97" s="2">
        <v>0</v>
      </c>
      <c r="J97" s="1">
        <v>45915.377928240741</v>
      </c>
    </row>
    <row r="98" spans="1:10" x14ac:dyDescent="0.2">
      <c r="A98" s="4" t="s">
        <v>1</v>
      </c>
      <c r="B98" s="3" t="str">
        <f>HYPERLINK("https://otsuka-europe-crm.veevavault.com/ui/#object/approved_document__v/V5OZ025E82TJCV5", "NORDICS HCP Survey Email - Denmark June 2025")</f>
        <v>NORDICS HCP Survey Email - Denmark June 2025</v>
      </c>
      <c r="C98" s="3" t="str">
        <f>HYPERLINK("https://otsuka-europe-crm.veevavault.com/ui/#object/sent_email__v/VBLZ025E82GL268", "SE-000255890")</f>
        <v>SE-000255890</v>
      </c>
      <c r="D98" s="1" t="s">
        <v>0</v>
      </c>
      <c r="E98" s="2">
        <v>0</v>
      </c>
      <c r="F98" s="2">
        <v>0</v>
      </c>
      <c r="G98" s="2">
        <v>0</v>
      </c>
      <c r="H98" s="1" t="s">
        <v>0</v>
      </c>
      <c r="I98" s="2">
        <v>0</v>
      </c>
      <c r="J98" s="1">
        <v>45915.379050925927</v>
      </c>
    </row>
    <row r="99" spans="1:10" x14ac:dyDescent="0.2">
      <c r="A99" s="4" t="s">
        <v>1</v>
      </c>
      <c r="B99" s="3" t="str">
        <f>HYPERLINK("https://otsuka-europe-crm.veevavault.com/ui/#object/approved_document__v/V5OZ025E82TJCV5", "NORDICS HCP Survey Email - Denmark June 2025")</f>
        <v>NORDICS HCP Survey Email - Denmark June 2025</v>
      </c>
      <c r="C99" s="3" t="str">
        <f>HYPERLINK("https://otsuka-europe-crm.veevavault.com/ui/#object/sent_email__v/VBLZ025E82GL269", "SE-000255891")</f>
        <v>SE-000255891</v>
      </c>
      <c r="D99" s="1">
        <v>45915.386053240742</v>
      </c>
      <c r="E99" s="2">
        <v>1</v>
      </c>
      <c r="F99" s="2">
        <v>2</v>
      </c>
      <c r="G99" s="2">
        <v>0</v>
      </c>
      <c r="H99" s="1" t="s">
        <v>0</v>
      </c>
      <c r="I99" s="2">
        <v>0</v>
      </c>
      <c r="J99" s="1">
        <v>45915.379594907405</v>
      </c>
    </row>
    <row r="100" spans="1:10" x14ac:dyDescent="0.2">
      <c r="A100" s="4" t="s">
        <v>1</v>
      </c>
      <c r="B100" s="3" t="str">
        <f>HYPERLINK("https://otsuka-europe-crm.veevavault.com/ui/#object/approved_document__v/V5OZ025E82TJCV5", "NORDICS HCP Survey Email - Denmark June 2025")</f>
        <v>NORDICS HCP Survey Email - Denmark June 2025</v>
      </c>
      <c r="C100" s="3" t="str">
        <f>HYPERLINK("https://otsuka-europe-crm.veevavault.com/ui/#object/sent_email__v/VBLZ025E82GL26A", "SE-000255892")</f>
        <v>SE-000255892</v>
      </c>
      <c r="D100" s="1">
        <v>45916.772037037037</v>
      </c>
      <c r="E100" s="2">
        <v>1</v>
      </c>
      <c r="F100" s="2">
        <v>1</v>
      </c>
      <c r="G100" s="2">
        <v>0</v>
      </c>
      <c r="H100" s="1" t="s">
        <v>0</v>
      </c>
      <c r="I100" s="2">
        <v>0</v>
      </c>
      <c r="J100" s="1">
        <v>45915.378784722219</v>
      </c>
    </row>
    <row r="101" spans="1:10" x14ac:dyDescent="0.2">
      <c r="A101" s="4" t="s">
        <v>1</v>
      </c>
      <c r="B101" s="3" t="str">
        <f>HYPERLINK("https://otsuka-europe-crm.veevavault.com/ui/#object/approved_document__v/V5OZ025E82TJCV5", "NORDICS HCP Survey Email - Denmark June 2025")</f>
        <v>NORDICS HCP Survey Email - Denmark June 2025</v>
      </c>
      <c r="C101" s="3" t="str">
        <f>HYPERLINK("https://otsuka-europe-crm.veevavault.com/ui/#object/sent_email__v/VBLZ025E82GL26B", "SE-000255893")</f>
        <v>SE-000255893</v>
      </c>
      <c r="D101" s="1" t="s">
        <v>0</v>
      </c>
      <c r="E101" s="2">
        <v>0</v>
      </c>
      <c r="F101" s="2">
        <v>0</v>
      </c>
      <c r="G101" s="2">
        <v>0</v>
      </c>
      <c r="H101" s="1" t="s">
        <v>0</v>
      </c>
      <c r="I101" s="2">
        <v>0</v>
      </c>
      <c r="J101" s="1">
        <v>45915.377916666665</v>
      </c>
    </row>
    <row r="102" spans="1:10" x14ac:dyDescent="0.2">
      <c r="A102" s="4" t="s">
        <v>1</v>
      </c>
      <c r="B102" s="3" t="str">
        <f>HYPERLINK("https://otsuka-europe-crm.veevavault.com/ui/#object/approved_document__v/V5OZ025E82TJCV5", "NORDICS HCP Survey Email - Denmark June 2025")</f>
        <v>NORDICS HCP Survey Email - Denmark June 2025</v>
      </c>
      <c r="C102" s="3" t="str">
        <f>HYPERLINK("https://otsuka-europe-crm.veevavault.com/ui/#object/sent_email__v/VBLZ025E82GL26C", "SE-000255894")</f>
        <v>SE-000255894</v>
      </c>
      <c r="D102" s="1" t="s">
        <v>0</v>
      </c>
      <c r="E102" s="2">
        <v>0</v>
      </c>
      <c r="F102" s="2">
        <v>0</v>
      </c>
      <c r="G102" s="2">
        <v>0</v>
      </c>
      <c r="H102" s="1" t="s">
        <v>0</v>
      </c>
      <c r="I102" s="2">
        <v>0</v>
      </c>
      <c r="J102" s="1">
        <v>45915.378379629627</v>
      </c>
    </row>
    <row r="103" spans="1:10" x14ac:dyDescent="0.2">
      <c r="A103" s="4" t="s">
        <v>1</v>
      </c>
      <c r="B103" s="3" t="str">
        <f>HYPERLINK("https://otsuka-europe-crm.veevavault.com/ui/#object/approved_document__v/V5OZ025E82TJCV5", "NORDICS HCP Survey Email - Denmark June 2025")</f>
        <v>NORDICS HCP Survey Email - Denmark June 2025</v>
      </c>
      <c r="C103" s="3" t="str">
        <f>HYPERLINK("https://otsuka-europe-crm.veevavault.com/ui/#object/sent_email__v/VBLZ025E82GL26D", "SE-000255895")</f>
        <v>SE-000255895</v>
      </c>
      <c r="D103" s="1">
        <v>45915.767094907409</v>
      </c>
      <c r="E103" s="2">
        <v>1</v>
      </c>
      <c r="F103" s="2">
        <v>3</v>
      </c>
      <c r="G103" s="2">
        <v>0</v>
      </c>
      <c r="H103" s="1" t="s">
        <v>0</v>
      </c>
      <c r="I103" s="2">
        <v>0</v>
      </c>
      <c r="J103" s="1">
        <v>45915.377696759257</v>
      </c>
    </row>
    <row r="104" spans="1:10" x14ac:dyDescent="0.2">
      <c r="A104" s="4" t="s">
        <v>1</v>
      </c>
      <c r="B104" s="3" t="str">
        <f>HYPERLINK("https://otsuka-europe-crm.veevavault.com/ui/#object/approved_document__v/V5OZ025E82TJCV5", "NORDICS HCP Survey Email - Denmark June 2025")</f>
        <v>NORDICS HCP Survey Email - Denmark June 2025</v>
      </c>
      <c r="C104" s="3" t="str">
        <f>HYPERLINK("https://otsuka-europe-crm.veevavault.com/ui/#object/sent_email__v/VBLZ025E82GL26E", "SE-000255896")</f>
        <v>SE-000255896</v>
      </c>
      <c r="D104" s="1" t="s">
        <v>0</v>
      </c>
      <c r="E104" s="2">
        <v>0</v>
      </c>
      <c r="F104" s="2">
        <v>0</v>
      </c>
      <c r="G104" s="2">
        <v>0</v>
      </c>
      <c r="H104" s="1" t="s">
        <v>0</v>
      </c>
      <c r="I104" s="2">
        <v>0</v>
      </c>
      <c r="J104" s="1">
        <v>45915.37940972222</v>
      </c>
    </row>
    <row r="105" spans="1:10" x14ac:dyDescent="0.2">
      <c r="A105" s="4" t="s">
        <v>1</v>
      </c>
      <c r="B105" s="3" t="str">
        <f>HYPERLINK("https://otsuka-europe-crm.veevavault.com/ui/#object/approved_document__v/V5OZ025E82TJCV5", "NORDICS HCP Survey Email - Denmark June 2025")</f>
        <v>NORDICS HCP Survey Email - Denmark June 2025</v>
      </c>
      <c r="C105" s="3" t="str">
        <f>HYPERLINK("https://otsuka-europe-crm.veevavault.com/ui/#object/sent_email__v/VBLZ025E82GL26F", "SE-000255897")</f>
        <v>SE-000255897</v>
      </c>
      <c r="D105" s="1" t="s">
        <v>0</v>
      </c>
      <c r="E105" s="2">
        <v>0</v>
      </c>
      <c r="F105" s="2">
        <v>0</v>
      </c>
      <c r="G105" s="2">
        <v>0</v>
      </c>
      <c r="H105" s="1" t="s">
        <v>0</v>
      </c>
      <c r="I105" s="2">
        <v>0</v>
      </c>
      <c r="J105" s="1">
        <v>45915.378622685188</v>
      </c>
    </row>
    <row r="106" spans="1:10" x14ac:dyDescent="0.2">
      <c r="A106" s="4" t="s">
        <v>1</v>
      </c>
      <c r="B106" s="3" t="str">
        <f>HYPERLINK("https://otsuka-europe-crm.veevavault.com/ui/#object/approved_document__v/V5OZ025E82TJCV5", "NORDICS HCP Survey Email - Denmark June 2025")</f>
        <v>NORDICS HCP Survey Email - Denmark June 2025</v>
      </c>
      <c r="C106" s="3" t="str">
        <f>HYPERLINK("https://otsuka-europe-crm.veevavault.com/ui/#object/sent_email__v/VBLZ025E82GL26G", "SE-000255898")</f>
        <v>SE-000255898</v>
      </c>
      <c r="D106" s="1">
        <v>45915.890682870369</v>
      </c>
      <c r="E106" s="2">
        <v>1</v>
      </c>
      <c r="F106" s="2">
        <v>1</v>
      </c>
      <c r="G106" s="2">
        <v>0</v>
      </c>
      <c r="H106" s="1" t="s">
        <v>0</v>
      </c>
      <c r="I106" s="2">
        <v>0</v>
      </c>
      <c r="J106" s="1">
        <v>45915.379120370373</v>
      </c>
    </row>
    <row r="107" spans="1:10" x14ac:dyDescent="0.2">
      <c r="A107" s="4" t="s">
        <v>1</v>
      </c>
      <c r="B107" s="3" t="str">
        <f>HYPERLINK("https://otsuka-europe-crm.veevavault.com/ui/#object/approved_document__v/V5OZ025E82TJCV5", "NORDICS HCP Survey Email - Denmark June 2025")</f>
        <v>NORDICS HCP Survey Email - Denmark June 2025</v>
      </c>
      <c r="C107" s="3" t="str">
        <f>HYPERLINK("https://otsuka-europe-crm.veevavault.com/ui/#object/sent_email__v/VBLZ025E82GL26H", "SE-000255899")</f>
        <v>SE-000255899</v>
      </c>
      <c r="D107" s="1" t="s">
        <v>0</v>
      </c>
      <c r="E107" s="2">
        <v>0</v>
      </c>
      <c r="F107" s="2">
        <v>0</v>
      </c>
      <c r="G107" s="2">
        <v>0</v>
      </c>
      <c r="H107" s="1" t="s">
        <v>0</v>
      </c>
      <c r="I107" s="2">
        <v>0</v>
      </c>
      <c r="J107" s="1">
        <v>45915.378321759257</v>
      </c>
    </row>
    <row r="108" spans="1:10" x14ac:dyDescent="0.2">
      <c r="A108" s="4" t="s">
        <v>1</v>
      </c>
      <c r="B108" s="3" t="str">
        <f>HYPERLINK("https://otsuka-europe-crm.veevavault.com/ui/#object/approved_document__v/V5OZ025E82TJCV5", "NORDICS HCP Survey Email - Denmark June 2025")</f>
        <v>NORDICS HCP Survey Email - Denmark June 2025</v>
      </c>
      <c r="C108" s="3" t="str">
        <f>HYPERLINK("https://otsuka-europe-crm.veevavault.com/ui/#object/sent_email__v/VBLZ025E82GL26I", "SE-000255900")</f>
        <v>SE-000255900</v>
      </c>
      <c r="D108" s="1" t="s">
        <v>0</v>
      </c>
      <c r="E108" s="2">
        <v>0</v>
      </c>
      <c r="F108" s="2">
        <v>0</v>
      </c>
      <c r="G108" s="2">
        <v>0</v>
      </c>
      <c r="H108" s="1" t="s">
        <v>0</v>
      </c>
      <c r="I108" s="2">
        <v>0</v>
      </c>
      <c r="J108" s="1">
        <v>45915.377604166664</v>
      </c>
    </row>
    <row r="109" spans="1:10" x14ac:dyDescent="0.2">
      <c r="A109" s="4" t="s">
        <v>1</v>
      </c>
      <c r="B109" s="3" t="str">
        <f>HYPERLINK("https://otsuka-europe-crm.veevavault.com/ui/#object/approved_document__v/V5OZ025E82TJCV5", "NORDICS HCP Survey Email - Denmark June 2025")</f>
        <v>NORDICS HCP Survey Email - Denmark June 2025</v>
      </c>
      <c r="C109" s="3" t="str">
        <f>HYPERLINK("https://otsuka-europe-crm.veevavault.com/ui/#object/sent_email__v/VBLZ025E82GL26J", "SE-000255901")</f>
        <v>SE-000255901</v>
      </c>
      <c r="D109" s="1" t="s">
        <v>0</v>
      </c>
      <c r="E109" s="2">
        <v>0</v>
      </c>
      <c r="F109" s="2">
        <v>0</v>
      </c>
      <c r="G109" s="2">
        <v>0</v>
      </c>
      <c r="H109" s="1" t="s">
        <v>0</v>
      </c>
      <c r="I109" s="2">
        <v>0</v>
      </c>
      <c r="J109" s="1">
        <v>45915.379131944443</v>
      </c>
    </row>
    <row r="110" spans="1:10" x14ac:dyDescent="0.2">
      <c r="A110" s="4" t="s">
        <v>1</v>
      </c>
      <c r="B110" s="3" t="str">
        <f>HYPERLINK("https://otsuka-europe-crm.veevavault.com/ui/#object/approved_document__v/V5OZ025E82TJCV5", "NORDICS HCP Survey Email - Denmark June 2025")</f>
        <v>NORDICS HCP Survey Email - Denmark June 2025</v>
      </c>
      <c r="C110" s="3" t="str">
        <f>HYPERLINK("https://otsuka-europe-crm.veevavault.com/ui/#object/sent_email__v/VBLZ025E82GL26K", "SE-000255902")</f>
        <v>SE-000255902</v>
      </c>
      <c r="D110" s="1" t="s">
        <v>0</v>
      </c>
      <c r="E110" s="2">
        <v>0</v>
      </c>
      <c r="F110" s="2">
        <v>0</v>
      </c>
      <c r="G110" s="2">
        <v>0</v>
      </c>
      <c r="H110" s="1" t="s">
        <v>0</v>
      </c>
      <c r="I110" s="2">
        <v>0</v>
      </c>
      <c r="J110" s="1">
        <v>45915.379641203705</v>
      </c>
    </row>
    <row r="111" spans="1:10" x14ac:dyDescent="0.2">
      <c r="A111" s="4" t="s">
        <v>1</v>
      </c>
      <c r="B111" s="3" t="str">
        <f>HYPERLINK("https://otsuka-europe-crm.veevavault.com/ui/#object/approved_document__v/V5OZ025E82TJCV5", "NORDICS HCP Survey Email - Denmark June 2025")</f>
        <v>NORDICS HCP Survey Email - Denmark June 2025</v>
      </c>
      <c r="C111" s="3" t="str">
        <f>HYPERLINK("https://otsuka-europe-crm.veevavault.com/ui/#object/sent_email__v/VBLZ025E82GL26L", "SE-000255903")</f>
        <v>SE-000255903</v>
      </c>
      <c r="D111" s="1" t="s">
        <v>0</v>
      </c>
      <c r="E111" s="2">
        <v>0</v>
      </c>
      <c r="F111" s="2">
        <v>0</v>
      </c>
      <c r="G111" s="2">
        <v>0</v>
      </c>
      <c r="H111" s="1" t="s">
        <v>0</v>
      </c>
      <c r="I111" s="2">
        <v>0</v>
      </c>
      <c r="J111" s="1">
        <v>45915.378634259258</v>
      </c>
    </row>
    <row r="112" spans="1:10" x14ac:dyDescent="0.2">
      <c r="A112" s="4" t="s">
        <v>1</v>
      </c>
      <c r="B112" s="3" t="str">
        <f>HYPERLINK("https://otsuka-europe-crm.veevavault.com/ui/#object/approved_document__v/V5OZ025E82TJCV5", "NORDICS HCP Survey Email - Denmark June 2025")</f>
        <v>NORDICS HCP Survey Email - Denmark June 2025</v>
      </c>
      <c r="C112" s="3" t="str">
        <f>HYPERLINK("https://otsuka-europe-crm.veevavault.com/ui/#object/sent_email__v/VBLZ025E82GL26M", "SE-000255904")</f>
        <v>SE-000255904</v>
      </c>
      <c r="D112" s="1" t="s">
        <v>0</v>
      </c>
      <c r="E112" s="2">
        <v>0</v>
      </c>
      <c r="F112" s="2">
        <v>0</v>
      </c>
      <c r="G112" s="2">
        <v>0</v>
      </c>
      <c r="H112" s="1" t="s">
        <v>0</v>
      </c>
      <c r="I112" s="2">
        <v>0</v>
      </c>
      <c r="J112" s="1">
        <v>45915.377928240741</v>
      </c>
    </row>
    <row r="113" spans="1:10" x14ac:dyDescent="0.2">
      <c r="A113" s="4" t="s">
        <v>1</v>
      </c>
      <c r="B113" s="3" t="str">
        <f>HYPERLINK("https://otsuka-europe-crm.veevavault.com/ui/#object/approved_document__v/V5OZ025E82TJCV5", "NORDICS HCP Survey Email - Denmark June 2025")</f>
        <v>NORDICS HCP Survey Email - Denmark June 2025</v>
      </c>
      <c r="C113" s="3" t="str">
        <f>HYPERLINK("https://otsuka-europe-crm.veevavault.com/ui/#object/sent_email__v/VBLZ025E82GL26N", "SE-000255905")</f>
        <v>SE-000255905</v>
      </c>
      <c r="D113" s="1" t="s">
        <v>0</v>
      </c>
      <c r="E113" s="2">
        <v>0</v>
      </c>
      <c r="F113" s="2">
        <v>0</v>
      </c>
      <c r="G113" s="2">
        <v>0</v>
      </c>
      <c r="H113" s="1" t="s">
        <v>0</v>
      </c>
      <c r="I113" s="2">
        <v>0</v>
      </c>
      <c r="J113" s="1">
        <v>45915.37835648148</v>
      </c>
    </row>
    <row r="114" spans="1:10" x14ac:dyDescent="0.2">
      <c r="A114" s="4" t="s">
        <v>1</v>
      </c>
      <c r="B114" s="3" t="str">
        <f>HYPERLINK("https://otsuka-europe-crm.veevavault.com/ui/#object/approved_document__v/V5OZ025E82TJCV5", "NORDICS HCP Survey Email - Denmark June 2025")</f>
        <v>NORDICS HCP Survey Email - Denmark June 2025</v>
      </c>
      <c r="C114" s="3" t="str">
        <f>HYPERLINK("https://otsuka-europe-crm.veevavault.com/ui/#object/sent_email__v/VBLZ025E82GL26O", "SE-000255906")</f>
        <v>SE-000255906</v>
      </c>
      <c r="D114" s="1" t="s">
        <v>0</v>
      </c>
      <c r="E114" s="2">
        <v>0</v>
      </c>
      <c r="F114" s="2">
        <v>0</v>
      </c>
      <c r="G114" s="2">
        <v>0</v>
      </c>
      <c r="H114" s="1" t="s">
        <v>0</v>
      </c>
      <c r="I114" s="2">
        <v>0</v>
      </c>
      <c r="J114" s="1">
        <v>45915.377638888887</v>
      </c>
    </row>
    <row r="115" spans="1:10" x14ac:dyDescent="0.2">
      <c r="A115" s="4" t="s">
        <v>1</v>
      </c>
      <c r="B115" s="3" t="str">
        <f>HYPERLINK("https://otsuka-europe-crm.veevavault.com/ui/#object/approved_document__v/V5OZ025E82TJCV5", "NORDICS HCP Survey Email - Denmark June 2025")</f>
        <v>NORDICS HCP Survey Email - Denmark June 2025</v>
      </c>
      <c r="C115" s="3" t="str">
        <f>HYPERLINK("https://otsuka-europe-crm.veevavault.com/ui/#object/sent_email__v/VBLZ025E82GL26P", "SE-000255907")</f>
        <v>SE-000255907</v>
      </c>
      <c r="D115" s="1" t="s">
        <v>0</v>
      </c>
      <c r="E115" s="2">
        <v>0</v>
      </c>
      <c r="F115" s="2">
        <v>0</v>
      </c>
      <c r="G115" s="2">
        <v>0</v>
      </c>
      <c r="H115" s="1" t="s">
        <v>0</v>
      </c>
      <c r="I115" s="2">
        <v>0</v>
      </c>
      <c r="J115" s="1">
        <v>45915.379652777781</v>
      </c>
    </row>
    <row r="116" spans="1:10" x14ac:dyDescent="0.2">
      <c r="A116" s="4" t="s">
        <v>1</v>
      </c>
      <c r="B116" s="3" t="str">
        <f>HYPERLINK("https://otsuka-europe-crm.veevavault.com/ui/#object/approved_document__v/V5OZ025E82TJCV5", "NORDICS HCP Survey Email - Denmark June 2025")</f>
        <v>NORDICS HCP Survey Email - Denmark June 2025</v>
      </c>
      <c r="C116" s="3" t="str">
        <f>HYPERLINK("https://otsuka-europe-crm.veevavault.com/ui/#object/sent_email__v/VBLZ025E82GL26Q", "SE-000255908")</f>
        <v>SE-000255908</v>
      </c>
      <c r="D116" s="1">
        <v>45915.510069444441</v>
      </c>
      <c r="E116" s="2">
        <v>1</v>
      </c>
      <c r="F116" s="2">
        <v>1</v>
      </c>
      <c r="G116" s="2">
        <v>0</v>
      </c>
      <c r="H116" s="1" t="s">
        <v>0</v>
      </c>
      <c r="I116" s="2">
        <v>0</v>
      </c>
      <c r="J116" s="1">
        <v>45915.378738425927</v>
      </c>
    </row>
    <row r="117" spans="1:10" x14ac:dyDescent="0.2">
      <c r="A117" s="4" t="s">
        <v>1</v>
      </c>
      <c r="B117" s="3" t="str">
        <f>HYPERLINK("https://otsuka-europe-crm.veevavault.com/ui/#object/approved_document__v/V5OZ025E82TJCV5", "NORDICS HCP Survey Email - Denmark June 2025")</f>
        <v>NORDICS HCP Survey Email - Denmark June 2025</v>
      </c>
      <c r="C117" s="3" t="str">
        <f>HYPERLINK("https://otsuka-europe-crm.veevavault.com/ui/#object/sent_email__v/VBLZ025E82GL26R", "SE-000255909")</f>
        <v>SE-000255909</v>
      </c>
      <c r="D117" s="1">
        <v>45916.605682870373</v>
      </c>
      <c r="E117" s="2">
        <v>1</v>
      </c>
      <c r="F117" s="2">
        <v>1</v>
      </c>
      <c r="G117" s="2">
        <v>0</v>
      </c>
      <c r="H117" s="1" t="s">
        <v>0</v>
      </c>
      <c r="I117" s="2">
        <v>0</v>
      </c>
      <c r="J117" s="1">
        <v>45915.378993055558</v>
      </c>
    </row>
    <row r="118" spans="1:10" x14ac:dyDescent="0.2">
      <c r="A118" s="4" t="s">
        <v>1</v>
      </c>
      <c r="B118" s="3" t="str">
        <f>HYPERLINK("https://otsuka-europe-crm.veevavault.com/ui/#object/approved_document__v/V5OZ025E82TJCV5", "NORDICS HCP Survey Email - Denmark June 2025")</f>
        <v>NORDICS HCP Survey Email - Denmark June 2025</v>
      </c>
      <c r="C118" s="3" t="str">
        <f>HYPERLINK("https://otsuka-europe-crm.veevavault.com/ui/#object/sent_email__v/VBLZ025E82GL26S", "SE-000255910")</f>
        <v>SE-000255910</v>
      </c>
      <c r="D118" s="1" t="s">
        <v>0</v>
      </c>
      <c r="E118" s="2">
        <v>0</v>
      </c>
      <c r="F118" s="2">
        <v>0</v>
      </c>
      <c r="G118" s="2">
        <v>0</v>
      </c>
      <c r="H118" s="1" t="s">
        <v>0</v>
      </c>
      <c r="I118" s="2">
        <v>0</v>
      </c>
      <c r="J118" s="1">
        <v>45915.378275462965</v>
      </c>
    </row>
    <row r="119" spans="1:10" x14ac:dyDescent="0.2">
      <c r="A119" s="4" t="s">
        <v>1</v>
      </c>
      <c r="B119" s="3" t="str">
        <f>HYPERLINK("https://otsuka-europe-crm.veevavault.com/ui/#object/approved_document__v/V5OZ025E82TJCV5", "NORDICS HCP Survey Email - Denmark June 2025")</f>
        <v>NORDICS HCP Survey Email - Denmark June 2025</v>
      </c>
      <c r="C119" s="3" t="str">
        <f>HYPERLINK("https://otsuka-europe-crm.veevavault.com/ui/#object/sent_email__v/VBLZ025E82GL26T", "SE-000255911")</f>
        <v>SE-000255911</v>
      </c>
      <c r="D119" s="1">
        <v>45918.288807870369</v>
      </c>
      <c r="E119" s="2">
        <v>1</v>
      </c>
      <c r="F119" s="2">
        <v>1</v>
      </c>
      <c r="G119" s="2">
        <v>1</v>
      </c>
      <c r="H119" s="1">
        <v>45918.288807870369</v>
      </c>
      <c r="I119" s="2">
        <v>1</v>
      </c>
      <c r="J119" s="1">
        <v>45915.377638888887</v>
      </c>
    </row>
    <row r="120" spans="1:10" x14ac:dyDescent="0.2">
      <c r="A120" s="4" t="s">
        <v>1</v>
      </c>
      <c r="B120" s="3" t="str">
        <f>HYPERLINK("https://otsuka-europe-crm.veevavault.com/ui/#object/approved_document__v/V5OZ025E82TJCV5", "NORDICS HCP Survey Email - Denmark June 2025")</f>
        <v>NORDICS HCP Survey Email - Denmark June 2025</v>
      </c>
      <c r="C120" s="3" t="str">
        <f>HYPERLINK("https://otsuka-europe-crm.veevavault.com/ui/#object/sent_email__v/VBLZ025E82GL26U", "SE-000255912")</f>
        <v>SE-000255912</v>
      </c>
      <c r="D120" s="1" t="s">
        <v>0</v>
      </c>
      <c r="E120" s="2">
        <v>0</v>
      </c>
      <c r="F120" s="2">
        <v>0</v>
      </c>
      <c r="G120" s="2">
        <v>0</v>
      </c>
      <c r="H120" s="1" t="s">
        <v>0</v>
      </c>
      <c r="I120" s="2">
        <v>0</v>
      </c>
      <c r="J120" s="1">
        <v>45915.379074074073</v>
      </c>
    </row>
    <row r="121" spans="1:10" x14ac:dyDescent="0.2">
      <c r="A121" s="4" t="s">
        <v>1</v>
      </c>
      <c r="B121" s="3" t="str">
        <f>HYPERLINK("https://otsuka-europe-crm.veevavault.com/ui/#object/approved_document__v/V5OZ025E82TJCV5", "NORDICS HCP Survey Email - Denmark June 2025")</f>
        <v>NORDICS HCP Survey Email - Denmark June 2025</v>
      </c>
      <c r="C121" s="3" t="str">
        <f>HYPERLINK("https://otsuka-europe-crm.veevavault.com/ui/#object/sent_email__v/VBLZ025E82GL26V", "SE-000255913")</f>
        <v>SE-000255913</v>
      </c>
      <c r="D121" s="1" t="s">
        <v>0</v>
      </c>
      <c r="E121" s="2">
        <v>0</v>
      </c>
      <c r="F121" s="2">
        <v>0</v>
      </c>
      <c r="G121" s="2">
        <v>0</v>
      </c>
      <c r="H121" s="1" t="s">
        <v>0</v>
      </c>
      <c r="I121" s="2">
        <v>0</v>
      </c>
      <c r="J121" s="1">
        <v>45915.379699074074</v>
      </c>
    </row>
    <row r="122" spans="1:10" x14ac:dyDescent="0.2">
      <c r="A122" s="4" t="s">
        <v>1</v>
      </c>
      <c r="B122" s="3" t="str">
        <f>HYPERLINK("https://otsuka-europe-crm.veevavault.com/ui/#object/approved_document__v/V5OZ025E82TJCV5", "NORDICS HCP Survey Email - Denmark June 2025")</f>
        <v>NORDICS HCP Survey Email - Denmark June 2025</v>
      </c>
      <c r="C122" s="3" t="str">
        <f>HYPERLINK("https://otsuka-europe-crm.veevavault.com/ui/#object/sent_email__v/VBLZ025E82GL26W", "SE-000255914")</f>
        <v>SE-000255914</v>
      </c>
      <c r="D122" s="1">
        <v>45915.465798611112</v>
      </c>
      <c r="E122" s="2">
        <v>1</v>
      </c>
      <c r="F122" s="2">
        <v>1</v>
      </c>
      <c r="G122" s="2">
        <v>0</v>
      </c>
      <c r="H122" s="1" t="s">
        <v>0</v>
      </c>
      <c r="I122" s="2">
        <v>0</v>
      </c>
      <c r="J122" s="1">
        <v>45915.37872685185</v>
      </c>
    </row>
    <row r="123" spans="1:10" x14ac:dyDescent="0.2">
      <c r="A123" s="4" t="s">
        <v>1</v>
      </c>
      <c r="B123" s="3" t="str">
        <f>HYPERLINK("https://otsuka-europe-crm.veevavault.com/ui/#object/approved_document__v/V5OZ025E82TJCV5", "NORDICS HCP Survey Email - Denmark June 2025")</f>
        <v>NORDICS HCP Survey Email - Denmark June 2025</v>
      </c>
      <c r="C123" s="3" t="str">
        <f>HYPERLINK("https://otsuka-europe-crm.veevavault.com/ui/#object/sent_email__v/VBLZ025E82GL26X", "SE-000255915")</f>
        <v>SE-000255915</v>
      </c>
      <c r="D123" s="1" t="s">
        <v>0</v>
      </c>
      <c r="E123" s="2">
        <v>0</v>
      </c>
      <c r="F123" s="2">
        <v>0</v>
      </c>
      <c r="G123" s="2">
        <v>0</v>
      </c>
      <c r="H123" s="1" t="s">
        <v>0</v>
      </c>
      <c r="I123" s="2">
        <v>0</v>
      </c>
      <c r="J123" s="1">
        <v>45915.377916666665</v>
      </c>
    </row>
    <row r="124" spans="1:10" x14ac:dyDescent="0.2">
      <c r="A124" s="4" t="s">
        <v>1</v>
      </c>
      <c r="B124" s="3" t="str">
        <f>HYPERLINK("https://otsuka-europe-crm.veevavault.com/ui/#object/approved_document__v/V5OZ025E82TJCV5", "NORDICS HCP Survey Email - Denmark June 2025")</f>
        <v>NORDICS HCP Survey Email - Denmark June 2025</v>
      </c>
      <c r="C124" s="3" t="str">
        <f>HYPERLINK("https://otsuka-europe-crm.veevavault.com/ui/#object/sent_email__v/VBLZ025E82GL26Y", "SE-000255916")</f>
        <v>SE-000255916</v>
      </c>
      <c r="D124" s="1" t="s">
        <v>0</v>
      </c>
      <c r="E124" s="2">
        <v>0</v>
      </c>
      <c r="F124" s="2">
        <v>0</v>
      </c>
      <c r="G124" s="2">
        <v>0</v>
      </c>
      <c r="H124" s="1" t="s">
        <v>0</v>
      </c>
      <c r="I124" s="2">
        <v>0</v>
      </c>
      <c r="J124" s="1">
        <v>45915.377569444441</v>
      </c>
    </row>
    <row r="125" spans="1:10" x14ac:dyDescent="0.2">
      <c r="A125" s="4" t="s">
        <v>1</v>
      </c>
      <c r="B125" s="3" t="str">
        <f>HYPERLINK("https://otsuka-europe-crm.veevavault.com/ui/#object/approved_document__v/V5OZ025E82TJCV5", "NORDICS HCP Survey Email - Denmark June 2025")</f>
        <v>NORDICS HCP Survey Email - Denmark June 2025</v>
      </c>
      <c r="C125" s="3" t="str">
        <f>HYPERLINK("https://otsuka-europe-crm.veevavault.com/ui/#object/sent_email__v/VBLZ025E82GL270", "SE-000255918")</f>
        <v>SE-000255918</v>
      </c>
      <c r="D125" s="1" t="s">
        <v>0</v>
      </c>
      <c r="E125" s="2">
        <v>0</v>
      </c>
      <c r="F125" s="2">
        <v>0</v>
      </c>
      <c r="G125" s="2">
        <v>0</v>
      </c>
      <c r="H125" s="1" t="s">
        <v>0</v>
      </c>
      <c r="I125" s="2">
        <v>0</v>
      </c>
      <c r="J125" s="1">
        <v>45915.379780092589</v>
      </c>
    </row>
    <row r="126" spans="1:10" x14ac:dyDescent="0.2">
      <c r="A126" s="4" t="s">
        <v>1</v>
      </c>
      <c r="B126" s="3" t="str">
        <f>HYPERLINK("https://otsuka-europe-crm.veevavault.com/ui/#object/approved_document__v/V5OZ025E82TJCV5", "NORDICS HCP Survey Email - Denmark June 2025")</f>
        <v>NORDICS HCP Survey Email - Denmark June 2025</v>
      </c>
      <c r="C126" s="3" t="str">
        <f>HYPERLINK("https://otsuka-europe-crm.veevavault.com/ui/#object/sent_email__v/VBLZ025E82GL271", "SE-000255919")</f>
        <v>SE-000255919</v>
      </c>
      <c r="D126" s="1" t="s">
        <v>0</v>
      </c>
      <c r="E126" s="2">
        <v>0</v>
      </c>
      <c r="F126" s="2">
        <v>0</v>
      </c>
      <c r="G126" s="2">
        <v>0</v>
      </c>
      <c r="H126" s="1" t="s">
        <v>0</v>
      </c>
      <c r="I126" s="2">
        <v>0</v>
      </c>
      <c r="J126" s="1">
        <v>45915.378796296296</v>
      </c>
    </row>
    <row r="127" spans="1:10" x14ac:dyDescent="0.2">
      <c r="A127" s="4" t="s">
        <v>1</v>
      </c>
      <c r="B127" s="3" t="str">
        <f>HYPERLINK("https://otsuka-europe-crm.veevavault.com/ui/#object/approved_document__v/V5OZ025E82TJCV5", "NORDICS HCP Survey Email - Denmark June 2025")</f>
        <v>NORDICS HCP Survey Email - Denmark June 2025</v>
      </c>
      <c r="C127" s="3" t="str">
        <f>HYPERLINK("https://otsuka-europe-crm.veevavault.com/ui/#object/sent_email__v/VBLZ025E82GL272", "SE-000255920")</f>
        <v>SE-000255920</v>
      </c>
      <c r="D127" s="1" t="s">
        <v>0</v>
      </c>
      <c r="E127" s="2">
        <v>0</v>
      </c>
      <c r="F127" s="2">
        <v>0</v>
      </c>
      <c r="G127" s="2">
        <v>0</v>
      </c>
      <c r="H127" s="1" t="s">
        <v>0</v>
      </c>
      <c r="I127" s="2">
        <v>0</v>
      </c>
      <c r="J127" s="1">
        <v>45915.377928240741</v>
      </c>
    </row>
    <row r="128" spans="1:10" x14ac:dyDescent="0.2">
      <c r="A128" s="4" t="s">
        <v>1</v>
      </c>
      <c r="B128" s="3" t="str">
        <f>HYPERLINK("https://otsuka-europe-crm.veevavault.com/ui/#object/approved_document__v/V5OZ025E82TJCV5", "NORDICS HCP Survey Email - Denmark June 2025")</f>
        <v>NORDICS HCP Survey Email - Denmark June 2025</v>
      </c>
      <c r="C128" s="3" t="str">
        <f>HYPERLINK("https://otsuka-europe-crm.veevavault.com/ui/#object/sent_email__v/VBLZ025E82GL273", "SE-000255921")</f>
        <v>SE-000255921</v>
      </c>
      <c r="D128" s="1" t="s">
        <v>0</v>
      </c>
      <c r="E128" s="2">
        <v>0</v>
      </c>
      <c r="F128" s="2">
        <v>0</v>
      </c>
      <c r="G128" s="2">
        <v>0</v>
      </c>
      <c r="H128" s="1" t="s">
        <v>0</v>
      </c>
      <c r="I128" s="2">
        <v>0</v>
      </c>
      <c r="J128" s="1">
        <v>45915.378333333334</v>
      </c>
    </row>
    <row r="129" spans="1:10" x14ac:dyDescent="0.2">
      <c r="A129" s="4" t="s">
        <v>1</v>
      </c>
      <c r="B129" s="3" t="str">
        <f>HYPERLINK("https://otsuka-europe-crm.veevavault.com/ui/#object/approved_document__v/V5OZ025E82TJCV5", "NORDICS HCP Survey Email - Denmark June 2025")</f>
        <v>NORDICS HCP Survey Email - Denmark June 2025</v>
      </c>
      <c r="C129" s="3" t="str">
        <f>HYPERLINK("https://otsuka-europe-crm.veevavault.com/ui/#object/sent_email__v/VBLZ025E82GL274", "SE-000255922")</f>
        <v>SE-000255922</v>
      </c>
      <c r="D129" s="1">
        <v>45915.385925925926</v>
      </c>
      <c r="E129" s="2">
        <v>1</v>
      </c>
      <c r="F129" s="2">
        <v>1</v>
      </c>
      <c r="G129" s="2">
        <v>0</v>
      </c>
      <c r="H129" s="1" t="s">
        <v>0</v>
      </c>
      <c r="I129" s="2">
        <v>0</v>
      </c>
      <c r="J129" s="1">
        <v>45915.377696759257</v>
      </c>
    </row>
    <row r="130" spans="1:10" x14ac:dyDescent="0.2">
      <c r="A130" s="4" t="s">
        <v>1</v>
      </c>
      <c r="B130" s="3" t="str">
        <f>HYPERLINK("https://otsuka-europe-crm.veevavault.com/ui/#object/approved_document__v/V5OZ025E82TJCV5", "NORDICS HCP Survey Email - Denmark June 2025")</f>
        <v>NORDICS HCP Survey Email - Denmark June 2025</v>
      </c>
      <c r="C130" s="3" t="str">
        <f>HYPERLINK("https://otsuka-europe-crm.veevavault.com/ui/#object/sent_email__v/VBLZ025E82GL275", "SE-000255923")</f>
        <v>SE-000255923</v>
      </c>
      <c r="D130" s="1" t="s">
        <v>0</v>
      </c>
      <c r="E130" s="2">
        <v>0</v>
      </c>
      <c r="F130" s="2">
        <v>0</v>
      </c>
      <c r="G130" s="2">
        <v>0</v>
      </c>
      <c r="H130" s="1" t="s">
        <v>0</v>
      </c>
      <c r="I130" s="2">
        <v>0</v>
      </c>
      <c r="J130" s="1">
        <v>45915.379537037035</v>
      </c>
    </row>
    <row r="131" spans="1:10" x14ac:dyDescent="0.2">
      <c r="A131" s="4" t="s">
        <v>1</v>
      </c>
      <c r="B131" s="3" t="str">
        <f>HYPERLINK("https://otsuka-europe-crm.veevavault.com/ui/#object/approved_document__v/V5OZ025E82TJCV5", "NORDICS HCP Survey Email - Denmark June 2025")</f>
        <v>NORDICS HCP Survey Email - Denmark June 2025</v>
      </c>
      <c r="C131" s="3" t="str">
        <f>HYPERLINK("https://otsuka-europe-crm.veevavault.com/ui/#object/sent_email__v/VBLZ025E82GL276", "SE-000255924")</f>
        <v>SE-000255924</v>
      </c>
      <c r="D131" s="1" t="s">
        <v>0</v>
      </c>
      <c r="E131" s="2">
        <v>0</v>
      </c>
      <c r="F131" s="2">
        <v>0</v>
      </c>
      <c r="G131" s="2">
        <v>0</v>
      </c>
      <c r="H131" s="1" t="s">
        <v>0</v>
      </c>
      <c r="I131" s="2">
        <v>0</v>
      </c>
      <c r="J131" s="1">
        <v>45915.378611111111</v>
      </c>
    </row>
    <row r="132" spans="1:10" x14ac:dyDescent="0.2">
      <c r="A132" s="4" t="s">
        <v>1</v>
      </c>
      <c r="B132" s="3" t="str">
        <f>HYPERLINK("https://otsuka-europe-crm.veevavault.com/ui/#object/approved_document__v/V5OZ025E82TJCV5", "NORDICS HCP Survey Email - Denmark June 2025")</f>
        <v>NORDICS HCP Survey Email - Denmark June 2025</v>
      </c>
      <c r="C132" s="3" t="str">
        <f>HYPERLINK("https://otsuka-europe-crm.veevavault.com/ui/#object/sent_email__v/VBLZ025E82GL277", "SE-000255925")</f>
        <v>SE-000255925</v>
      </c>
      <c r="D132" s="1">
        <v>45925.382349537038</v>
      </c>
      <c r="E132" s="2">
        <v>1</v>
      </c>
      <c r="F132" s="2">
        <v>1</v>
      </c>
      <c r="G132" s="2">
        <v>0</v>
      </c>
      <c r="H132" s="1" t="s">
        <v>0</v>
      </c>
      <c r="I132" s="2">
        <v>0</v>
      </c>
      <c r="J132" s="1">
        <v>45915.378923611112</v>
      </c>
    </row>
    <row r="133" spans="1:10" x14ac:dyDescent="0.2">
      <c r="A133" s="4" t="s">
        <v>1</v>
      </c>
      <c r="B133" s="3" t="str">
        <f>HYPERLINK("https://otsuka-europe-crm.veevavault.com/ui/#object/approved_document__v/V5OZ025E82TJCV5", "NORDICS HCP Survey Email - Denmark June 2025")</f>
        <v>NORDICS HCP Survey Email - Denmark June 2025</v>
      </c>
      <c r="C133" s="3" t="str">
        <f>HYPERLINK("https://otsuka-europe-crm.veevavault.com/ui/#object/sent_email__v/VBLZ025E82GL278", "SE-000255926")</f>
        <v>SE-000255926</v>
      </c>
      <c r="D133" s="1" t="s">
        <v>0</v>
      </c>
      <c r="E133" s="2">
        <v>0</v>
      </c>
      <c r="F133" s="2">
        <v>0</v>
      </c>
      <c r="G133" s="2">
        <v>0</v>
      </c>
      <c r="H133" s="1" t="s">
        <v>0</v>
      </c>
      <c r="I133" s="2">
        <v>0</v>
      </c>
      <c r="J133" s="1">
        <v>45915.378321759257</v>
      </c>
    </row>
    <row r="134" spans="1:10" x14ac:dyDescent="0.2">
      <c r="A134" s="4" t="s">
        <v>1</v>
      </c>
      <c r="B134" s="3" t="str">
        <f>HYPERLINK("https://otsuka-europe-crm.veevavault.com/ui/#object/approved_document__v/V5OZ025E82TJCV5", "NORDICS HCP Survey Email - Denmark June 2025")</f>
        <v>NORDICS HCP Survey Email - Denmark June 2025</v>
      </c>
      <c r="C134" s="3" t="str">
        <f>HYPERLINK("https://otsuka-europe-crm.veevavault.com/ui/#object/sent_email__v/VBLZ025E82GL279", "SE-000255927")</f>
        <v>SE-000255927</v>
      </c>
      <c r="D134" s="1" t="s">
        <v>0</v>
      </c>
      <c r="E134" s="2">
        <v>0</v>
      </c>
      <c r="F134" s="2">
        <v>0</v>
      </c>
      <c r="G134" s="2">
        <v>0</v>
      </c>
      <c r="H134" s="1" t="s">
        <v>0</v>
      </c>
      <c r="I134" s="2">
        <v>0</v>
      </c>
      <c r="J134" s="1">
        <v>45915.377581018518</v>
      </c>
    </row>
    <row r="135" spans="1:10" x14ac:dyDescent="0.2">
      <c r="A135" s="4" t="s">
        <v>1</v>
      </c>
      <c r="B135" s="3" t="str">
        <f>HYPERLINK("https://otsuka-europe-crm.veevavault.com/ui/#object/approved_document__v/V5OZ025E82TJCV5", "NORDICS HCP Survey Email - Denmark June 2025")</f>
        <v>NORDICS HCP Survey Email - Denmark June 2025</v>
      </c>
      <c r="C135" s="3" t="str">
        <f>HYPERLINK("https://otsuka-europe-crm.veevavault.com/ui/#object/sent_email__v/VBLZ025E82GL27A", "SE-000255928")</f>
        <v>SE-000255928</v>
      </c>
      <c r="D135" s="1" t="s">
        <v>0</v>
      </c>
      <c r="E135" s="2">
        <v>0</v>
      </c>
      <c r="F135" s="2">
        <v>0</v>
      </c>
      <c r="G135" s="2">
        <v>0</v>
      </c>
      <c r="H135" s="1" t="s">
        <v>0</v>
      </c>
      <c r="I135" s="2">
        <v>0</v>
      </c>
      <c r="J135" s="1">
        <v>45915.377812500003</v>
      </c>
    </row>
    <row r="136" spans="1:10" x14ac:dyDescent="0.2">
      <c r="A136" s="4" t="s">
        <v>1</v>
      </c>
      <c r="B136" s="3" t="str">
        <f>HYPERLINK("https://otsuka-europe-crm.veevavault.com/ui/#object/approved_document__v/V5OZ025E82TJCV5", "NORDICS HCP Survey Email - Denmark June 2025")</f>
        <v>NORDICS HCP Survey Email - Denmark June 2025</v>
      </c>
      <c r="C136" s="3" t="str">
        <f>HYPERLINK("https://otsuka-europe-crm.veevavault.com/ui/#object/sent_email__v/VBLZ025E82GL27B", "SE-000255929")</f>
        <v>SE-000255929</v>
      </c>
      <c r="D136" s="1">
        <v>45915.386608796296</v>
      </c>
      <c r="E136" s="2">
        <v>1</v>
      </c>
      <c r="F136" s="2">
        <v>1</v>
      </c>
      <c r="G136" s="2">
        <v>1</v>
      </c>
      <c r="H136" s="1">
        <v>45915.386608796296</v>
      </c>
      <c r="I136" s="2">
        <v>1</v>
      </c>
      <c r="J136" s="1">
        <v>45915.379629629628</v>
      </c>
    </row>
    <row r="137" spans="1:10" x14ac:dyDescent="0.2">
      <c r="A137" s="4" t="s">
        <v>1</v>
      </c>
      <c r="B137" s="3" t="str">
        <f>HYPERLINK("https://otsuka-europe-crm.veevavault.com/ui/#object/approved_document__v/V5OZ025E82TJCV5", "NORDICS HCP Survey Email - Denmark June 2025")</f>
        <v>NORDICS HCP Survey Email - Denmark June 2025</v>
      </c>
      <c r="C137" s="3" t="str">
        <f>HYPERLINK("https://otsuka-europe-crm.veevavault.com/ui/#object/sent_email__v/VBLZ025E82GL27C", "SE-000255930")</f>
        <v>SE-000255930</v>
      </c>
      <c r="D137" s="1">
        <v>45915.49690972222</v>
      </c>
      <c r="E137" s="2">
        <v>1</v>
      </c>
      <c r="F137" s="2">
        <v>2</v>
      </c>
      <c r="G137" s="2">
        <v>0</v>
      </c>
      <c r="H137" s="1" t="s">
        <v>0</v>
      </c>
      <c r="I137" s="2">
        <v>0</v>
      </c>
      <c r="J137" s="1">
        <v>45915.37871527778</v>
      </c>
    </row>
    <row r="138" spans="1:10" x14ac:dyDescent="0.2">
      <c r="A138" s="4" t="s">
        <v>1</v>
      </c>
      <c r="B138" s="3" t="str">
        <f>HYPERLINK("https://otsuka-europe-crm.veevavault.com/ui/#object/approved_document__v/V5OZ025E82TJCV5", "NORDICS HCP Survey Email - Denmark June 2025")</f>
        <v>NORDICS HCP Survey Email - Denmark June 2025</v>
      </c>
      <c r="C138" s="3" t="str">
        <f>HYPERLINK("https://otsuka-europe-crm.veevavault.com/ui/#object/sent_email__v/VBLZ025E82GL27D", "SE-000255931")</f>
        <v>SE-000255931</v>
      </c>
      <c r="D138" s="1" t="s">
        <v>0</v>
      </c>
      <c r="E138" s="2">
        <v>0</v>
      </c>
      <c r="F138" s="2">
        <v>0</v>
      </c>
      <c r="G138" s="2">
        <v>0</v>
      </c>
      <c r="H138" s="1" t="s">
        <v>0</v>
      </c>
      <c r="I138" s="2">
        <v>0</v>
      </c>
      <c r="J138" s="1">
        <v>45915.377939814818</v>
      </c>
    </row>
    <row r="139" spans="1:10" x14ac:dyDescent="0.2">
      <c r="A139" s="4" t="s">
        <v>1</v>
      </c>
      <c r="B139" s="3" t="str">
        <f>HYPERLINK("https://otsuka-europe-crm.veevavault.com/ui/#object/approved_document__v/V5OZ025E82TJCV5", "NORDICS HCP Survey Email - Denmark June 2025")</f>
        <v>NORDICS HCP Survey Email - Denmark June 2025</v>
      </c>
      <c r="C139" s="3" t="str">
        <f>HYPERLINK("https://otsuka-europe-crm.veevavault.com/ui/#object/sent_email__v/VBLZ025E82GL27E", "SE-000255932")</f>
        <v>SE-000255932</v>
      </c>
      <c r="D139" s="1" t="s">
        <v>0</v>
      </c>
      <c r="E139" s="2">
        <v>0</v>
      </c>
      <c r="F139" s="2">
        <v>0</v>
      </c>
      <c r="G139" s="2">
        <v>0</v>
      </c>
      <c r="H139" s="1" t="s">
        <v>0</v>
      </c>
      <c r="I139" s="2">
        <v>0</v>
      </c>
      <c r="J139" s="1">
        <v>45915.37840277778</v>
      </c>
    </row>
    <row r="140" spans="1:10" x14ac:dyDescent="0.2">
      <c r="A140" s="4" t="s">
        <v>1</v>
      </c>
      <c r="B140" s="3" t="str">
        <f>HYPERLINK("https://otsuka-europe-crm.veevavault.com/ui/#object/approved_document__v/V5OZ025E82TJCV5", "NORDICS HCP Survey Email - Denmark June 2025")</f>
        <v>NORDICS HCP Survey Email - Denmark June 2025</v>
      </c>
      <c r="C140" s="3" t="str">
        <f>HYPERLINK("https://otsuka-europe-crm.veevavault.com/ui/#object/sent_email__v/VBLZ025E82GL27F", "SE-000255933")</f>
        <v>SE-000255933</v>
      </c>
      <c r="D140" s="1" t="s">
        <v>0</v>
      </c>
      <c r="E140" s="2">
        <v>0</v>
      </c>
      <c r="F140" s="2">
        <v>0</v>
      </c>
      <c r="G140" s="2">
        <v>0</v>
      </c>
      <c r="H140" s="1" t="s">
        <v>0</v>
      </c>
      <c r="I140" s="2">
        <v>0</v>
      </c>
      <c r="J140" s="1">
        <v>45915.377743055556</v>
      </c>
    </row>
    <row r="141" spans="1:10" x14ac:dyDescent="0.2">
      <c r="A141" s="4" t="s">
        <v>1</v>
      </c>
      <c r="B141" s="3" t="str">
        <f>HYPERLINK("https://otsuka-europe-crm.veevavault.com/ui/#object/approved_document__v/V5OZ025E82TJCV5", "NORDICS HCP Survey Email - Denmark June 2025")</f>
        <v>NORDICS HCP Survey Email - Denmark June 2025</v>
      </c>
      <c r="C141" s="3" t="str">
        <f>HYPERLINK("https://otsuka-europe-crm.veevavault.com/ui/#object/sent_email__v/VBLZ025E82GL27G", "SE-000255934")</f>
        <v>SE-000255934</v>
      </c>
      <c r="D141" s="1" t="s">
        <v>0</v>
      </c>
      <c r="E141" s="2">
        <v>0</v>
      </c>
      <c r="F141" s="2">
        <v>0</v>
      </c>
      <c r="G141" s="2">
        <v>0</v>
      </c>
      <c r="H141" s="1" t="s">
        <v>0</v>
      </c>
      <c r="I141" s="2">
        <v>0</v>
      </c>
      <c r="J141" s="1">
        <v>45915.379594907405</v>
      </c>
    </row>
    <row r="142" spans="1:10" x14ac:dyDescent="0.2">
      <c r="A142" s="4" t="s">
        <v>1</v>
      </c>
      <c r="B142" s="3" t="str">
        <f>HYPERLINK("https://otsuka-europe-crm.veevavault.com/ui/#object/approved_document__v/V5OZ025E82TJCV5", "NORDICS HCP Survey Email - Denmark June 2025")</f>
        <v>NORDICS HCP Survey Email - Denmark June 2025</v>
      </c>
      <c r="C142" s="3" t="str">
        <f>HYPERLINK("https://otsuka-europe-crm.veevavault.com/ui/#object/sent_email__v/VBLZ025E82GL27H", "SE-000255935")</f>
        <v>SE-000255935</v>
      </c>
      <c r="D142" s="1" t="s">
        <v>0</v>
      </c>
      <c r="E142" s="2">
        <v>0</v>
      </c>
      <c r="F142" s="2">
        <v>0</v>
      </c>
      <c r="G142" s="2">
        <v>0</v>
      </c>
      <c r="H142" s="1" t="s">
        <v>0</v>
      </c>
      <c r="I142" s="2">
        <v>0</v>
      </c>
      <c r="J142" s="1">
        <v>45915.378692129627</v>
      </c>
    </row>
    <row r="143" spans="1:10" x14ac:dyDescent="0.2">
      <c r="A143" s="4" t="s">
        <v>1</v>
      </c>
      <c r="B143" s="3" t="str">
        <f>HYPERLINK("https://otsuka-europe-crm.veevavault.com/ui/#object/approved_document__v/V5OZ025E82TJCV5", "NORDICS HCP Survey Email - Denmark June 2025")</f>
        <v>NORDICS HCP Survey Email - Denmark June 2025</v>
      </c>
      <c r="C143" s="3" t="str">
        <f>HYPERLINK("https://otsuka-europe-crm.veevavault.com/ui/#object/sent_email__v/VBLZ025E82GL27I", "SE-000255936")</f>
        <v>SE-000255936</v>
      </c>
      <c r="D143" s="1" t="s">
        <v>0</v>
      </c>
      <c r="E143" s="2">
        <v>0</v>
      </c>
      <c r="F143" s="2">
        <v>0</v>
      </c>
      <c r="G143" s="2">
        <v>0</v>
      </c>
      <c r="H143" s="1" t="s">
        <v>0</v>
      </c>
      <c r="I143" s="2">
        <v>0</v>
      </c>
      <c r="J143" s="1">
        <v>45915.378923611112</v>
      </c>
    </row>
    <row r="144" spans="1:10" x14ac:dyDescent="0.2">
      <c r="A144" s="4" t="s">
        <v>1</v>
      </c>
      <c r="B144" s="3" t="str">
        <f>HYPERLINK("https://otsuka-europe-crm.veevavault.com/ui/#object/approved_document__v/V5OZ025E82TJCV5", "NORDICS HCP Survey Email - Denmark June 2025")</f>
        <v>NORDICS HCP Survey Email - Denmark June 2025</v>
      </c>
      <c r="C144" s="3" t="str">
        <f>HYPERLINK("https://otsuka-europe-crm.veevavault.com/ui/#object/sent_email__v/VBLZ025E82GL27J", "SE-000255937")</f>
        <v>SE-000255937</v>
      </c>
      <c r="D144" s="1">
        <v>45915.448587962965</v>
      </c>
      <c r="E144" s="2">
        <v>1</v>
      </c>
      <c r="F144" s="2">
        <v>2</v>
      </c>
      <c r="G144" s="2">
        <v>1</v>
      </c>
      <c r="H144" s="1">
        <v>45916.611006944448</v>
      </c>
      <c r="I144" s="2">
        <v>2</v>
      </c>
      <c r="J144" s="1">
        <v>45915.378194444442</v>
      </c>
    </row>
    <row r="145" spans="1:10" x14ac:dyDescent="0.2">
      <c r="A145" s="4" t="s">
        <v>1</v>
      </c>
      <c r="B145" s="3" t="str">
        <f>HYPERLINK("https://otsuka-europe-crm.veevavault.com/ui/#object/approved_document__v/V5OZ025E82TJCV5", "NORDICS HCP Survey Email - Denmark June 2025")</f>
        <v>NORDICS HCP Survey Email - Denmark June 2025</v>
      </c>
      <c r="C145" s="3" t="str">
        <f>HYPERLINK("https://otsuka-europe-crm.veevavault.com/ui/#object/sent_email__v/VBLZ025E82GL27K", "SE-000255938")</f>
        <v>SE-000255938</v>
      </c>
      <c r="D145" s="1" t="s">
        <v>0</v>
      </c>
      <c r="E145" s="2">
        <v>0</v>
      </c>
      <c r="F145" s="2">
        <v>0</v>
      </c>
      <c r="G145" s="2">
        <v>0</v>
      </c>
      <c r="H145" s="1" t="s">
        <v>0</v>
      </c>
      <c r="I145" s="2">
        <v>0</v>
      </c>
      <c r="J145" s="1">
        <v>45915.377581018518</v>
      </c>
    </row>
    <row r="146" spans="1:10" x14ac:dyDescent="0.2">
      <c r="A146" s="4" t="s">
        <v>1</v>
      </c>
      <c r="B146" s="3" t="str">
        <f>HYPERLINK("https://otsuka-europe-crm.veevavault.com/ui/#object/approved_document__v/V5OZ025E82TJCV5", "NORDICS HCP Survey Email - Denmark June 2025")</f>
        <v>NORDICS HCP Survey Email - Denmark June 2025</v>
      </c>
      <c r="C146" s="3" t="str">
        <f>HYPERLINK("https://otsuka-europe-crm.veevavault.com/ui/#object/sent_email__v/VBLZ025E82GL27L", "SE-000255939")</f>
        <v>SE-000255939</v>
      </c>
      <c r="D146" s="1">
        <v>45915.414351851854</v>
      </c>
      <c r="E146" s="2">
        <v>1</v>
      </c>
      <c r="F146" s="2">
        <v>2</v>
      </c>
      <c r="G146" s="2">
        <v>0</v>
      </c>
      <c r="H146" s="1" t="s">
        <v>0</v>
      </c>
      <c r="I146" s="2">
        <v>0</v>
      </c>
      <c r="J146" s="1">
        <v>45915.377928240741</v>
      </c>
    </row>
    <row r="147" spans="1:10" x14ac:dyDescent="0.2">
      <c r="A147" s="4" t="s">
        <v>1</v>
      </c>
      <c r="B147" s="3" t="str">
        <f>HYPERLINK("https://otsuka-europe-crm.veevavault.com/ui/#object/approved_document__v/V5OZ025E82TJCV5", "NORDICS HCP Survey Email - Denmark June 2025")</f>
        <v>NORDICS HCP Survey Email - Denmark June 2025</v>
      </c>
      <c r="C147" s="3" t="str">
        <f>HYPERLINK("https://otsuka-europe-crm.veevavault.com/ui/#object/sent_email__v/VBLZ025E82GL27M", "SE-000255940")</f>
        <v>SE-000255940</v>
      </c>
      <c r="D147" s="1">
        <v>45915.459849537037</v>
      </c>
      <c r="E147" s="2">
        <v>1</v>
      </c>
      <c r="F147" s="2">
        <v>2</v>
      </c>
      <c r="G147" s="2">
        <v>0</v>
      </c>
      <c r="H147" s="1" t="s">
        <v>0</v>
      </c>
      <c r="I147" s="2">
        <v>0</v>
      </c>
      <c r="J147" s="1">
        <v>45915.379560185182</v>
      </c>
    </row>
    <row r="148" spans="1:10" x14ac:dyDescent="0.2">
      <c r="A148" s="4" t="s">
        <v>1</v>
      </c>
      <c r="B148" s="3" t="str">
        <f>HYPERLINK("https://otsuka-europe-crm.veevavault.com/ui/#object/approved_document__v/V5OZ025E82TJCV5", "NORDICS HCP Survey Email - Denmark June 2025")</f>
        <v>NORDICS HCP Survey Email - Denmark June 2025</v>
      </c>
      <c r="C148" s="3" t="str">
        <f>HYPERLINK("https://otsuka-europe-crm.veevavault.com/ui/#object/sent_email__v/VBLZ025E82GL27N", "SE-000255941")</f>
        <v>SE-000255941</v>
      </c>
      <c r="D148" s="1" t="s">
        <v>0</v>
      </c>
      <c r="E148" s="2">
        <v>0</v>
      </c>
      <c r="F148" s="2">
        <v>0</v>
      </c>
      <c r="G148" s="2">
        <v>0</v>
      </c>
      <c r="H148" s="1" t="s">
        <v>0</v>
      </c>
      <c r="I148" s="2">
        <v>0</v>
      </c>
      <c r="J148" s="1">
        <v>45915.378634259258</v>
      </c>
    </row>
    <row r="149" spans="1:10" x14ac:dyDescent="0.2">
      <c r="A149" s="4" t="s">
        <v>1</v>
      </c>
      <c r="B149" s="3" t="str">
        <f>HYPERLINK("https://otsuka-europe-crm.veevavault.com/ui/#object/approved_document__v/V5OZ025E82TJCV5", "NORDICS HCP Survey Email - Denmark June 2025")</f>
        <v>NORDICS HCP Survey Email - Denmark June 2025</v>
      </c>
      <c r="C149" s="3" t="str">
        <f>HYPERLINK("https://otsuka-europe-crm.veevavault.com/ui/#object/sent_email__v/VBLZ025E82GL27O", "SE-000255942")</f>
        <v>SE-000255942</v>
      </c>
      <c r="D149" s="1" t="s">
        <v>0</v>
      </c>
      <c r="E149" s="2">
        <v>0</v>
      </c>
      <c r="F149" s="2">
        <v>0</v>
      </c>
      <c r="G149" s="2">
        <v>0</v>
      </c>
      <c r="H149" s="1" t="s">
        <v>0</v>
      </c>
      <c r="I149" s="2">
        <v>0</v>
      </c>
      <c r="J149" s="1">
        <v>45915.378807870373</v>
      </c>
    </row>
    <row r="150" spans="1:10" x14ac:dyDescent="0.2">
      <c r="A150" s="4" t="s">
        <v>1</v>
      </c>
      <c r="B150" s="3" t="str">
        <f>HYPERLINK("https://otsuka-europe-crm.veevavault.com/ui/#object/approved_document__v/V5OZ025E82TJCV5", "NORDICS HCP Survey Email - Denmark June 2025")</f>
        <v>NORDICS HCP Survey Email - Denmark June 2025</v>
      </c>
      <c r="C150" s="3" t="str">
        <f>HYPERLINK("https://otsuka-europe-crm.veevavault.com/ui/#object/sent_email__v/VBLZ025E82GL27P", "SE-000255943")</f>
        <v>SE-000255943</v>
      </c>
      <c r="D150" s="1" t="s">
        <v>0</v>
      </c>
      <c r="E150" s="2">
        <v>0</v>
      </c>
      <c r="F150" s="2">
        <v>0</v>
      </c>
      <c r="G150" s="2">
        <v>0</v>
      </c>
      <c r="H150" s="1" t="s">
        <v>0</v>
      </c>
      <c r="I150" s="2">
        <v>0</v>
      </c>
      <c r="J150" s="1">
        <v>45915.378009259257</v>
      </c>
    </row>
    <row r="151" spans="1:10" x14ac:dyDescent="0.2">
      <c r="A151" s="4" t="s">
        <v>1</v>
      </c>
      <c r="B151" s="3" t="str">
        <f>HYPERLINK("https://otsuka-europe-crm.veevavault.com/ui/#object/approved_document__v/V5OZ025E82TJCV5", "NORDICS HCP Survey Email - Denmark June 2025")</f>
        <v>NORDICS HCP Survey Email - Denmark June 2025</v>
      </c>
      <c r="C151" s="3" t="str">
        <f>HYPERLINK("https://otsuka-europe-crm.veevavault.com/ui/#object/sent_email__v/VBLZ025E82GL27Q", "SE-000255944")</f>
        <v>SE-000255944</v>
      </c>
      <c r="D151" s="1">
        <v>45915.575624999998</v>
      </c>
      <c r="E151" s="2">
        <v>1</v>
      </c>
      <c r="F151" s="2">
        <v>1</v>
      </c>
      <c r="G151" s="2">
        <v>0</v>
      </c>
      <c r="H151" s="1" t="s">
        <v>0</v>
      </c>
      <c r="I151" s="2">
        <v>0</v>
      </c>
      <c r="J151" s="1">
        <v>45915.378541666665</v>
      </c>
    </row>
    <row r="152" spans="1:10" x14ac:dyDescent="0.2">
      <c r="A152" s="4" t="s">
        <v>1</v>
      </c>
      <c r="B152" s="3" t="str">
        <f>HYPERLINK("https://otsuka-europe-crm.veevavault.com/ui/#object/approved_document__v/V5OZ025E82TJCV5", "NORDICS HCP Survey Email - Denmark June 2025")</f>
        <v>NORDICS HCP Survey Email - Denmark June 2025</v>
      </c>
      <c r="C152" s="3" t="str">
        <f>HYPERLINK("https://otsuka-europe-crm.veevavault.com/ui/#object/sent_email__v/VBLZ025E82GL27R", "SE-000255945")</f>
        <v>SE-000255945</v>
      </c>
      <c r="D152" s="1" t="s">
        <v>0</v>
      </c>
      <c r="E152" s="2">
        <v>0</v>
      </c>
      <c r="F152" s="2">
        <v>0</v>
      </c>
      <c r="G152" s="2">
        <v>0</v>
      </c>
      <c r="H152" s="1" t="s">
        <v>0</v>
      </c>
      <c r="I152" s="2">
        <v>0</v>
      </c>
      <c r="J152" s="1">
        <v>45915.377696759257</v>
      </c>
    </row>
    <row r="153" spans="1:10" x14ac:dyDescent="0.2">
      <c r="A153" s="4" t="s">
        <v>1</v>
      </c>
      <c r="B153" s="3" t="str">
        <f>HYPERLINK("https://otsuka-europe-crm.veevavault.com/ui/#object/approved_document__v/V5OZ025E82TJCV5", "NORDICS HCP Survey Email - Denmark June 2025")</f>
        <v>NORDICS HCP Survey Email - Denmark June 2025</v>
      </c>
      <c r="C153" s="3" t="str">
        <f>HYPERLINK("https://otsuka-europe-crm.veevavault.com/ui/#object/sent_email__v/VBLZ025E82GL27S", "SE-000255946")</f>
        <v>SE-000255946</v>
      </c>
      <c r="D153" s="1" t="s">
        <v>0</v>
      </c>
      <c r="E153" s="2">
        <v>0</v>
      </c>
      <c r="F153" s="2">
        <v>0</v>
      </c>
      <c r="G153" s="2">
        <v>0</v>
      </c>
      <c r="H153" s="1" t="s">
        <v>0</v>
      </c>
      <c r="I153" s="2">
        <v>0</v>
      </c>
      <c r="J153" s="1">
        <v>45915.37945601852</v>
      </c>
    </row>
    <row r="154" spans="1:10" x14ac:dyDescent="0.2">
      <c r="A154" s="4" t="s">
        <v>1</v>
      </c>
      <c r="B154" s="3" t="str">
        <f>HYPERLINK("https://otsuka-europe-crm.veevavault.com/ui/#object/approved_document__v/V5OZ025E82TJCV5", "NORDICS HCP Survey Email - Denmark June 2025")</f>
        <v>NORDICS HCP Survey Email - Denmark June 2025</v>
      </c>
      <c r="C154" s="3" t="str">
        <f>HYPERLINK("https://otsuka-europe-crm.veevavault.com/ui/#object/sent_email__v/VBLZ025E82GL27U", "SE-000255948")</f>
        <v>SE-000255948</v>
      </c>
      <c r="D154" s="1" t="s">
        <v>0</v>
      </c>
      <c r="E154" s="2">
        <v>0</v>
      </c>
      <c r="F154" s="2">
        <v>0</v>
      </c>
      <c r="G154" s="2">
        <v>0</v>
      </c>
      <c r="H154" s="1" t="s">
        <v>0</v>
      </c>
      <c r="I154" s="2">
        <v>0</v>
      </c>
      <c r="J154" s="1">
        <v>45915.378854166665</v>
      </c>
    </row>
    <row r="155" spans="1:10" x14ac:dyDescent="0.2">
      <c r="A155" s="4" t="s">
        <v>1</v>
      </c>
      <c r="B155" s="3" t="str">
        <f>HYPERLINK("https://otsuka-europe-crm.veevavault.com/ui/#object/approved_document__v/V5OZ025E82TJCV5", "NORDICS HCP Survey Email - Denmark June 2025")</f>
        <v>NORDICS HCP Survey Email - Denmark June 2025</v>
      </c>
      <c r="C155" s="3" t="str">
        <f>HYPERLINK("https://otsuka-europe-crm.veevavault.com/ui/#object/sent_email__v/VBLZ025E82GL27V", "SE-000255949")</f>
        <v>SE-000255949</v>
      </c>
      <c r="D155" s="1" t="s">
        <v>0</v>
      </c>
      <c r="E155" s="2">
        <v>0</v>
      </c>
      <c r="F155" s="2">
        <v>0</v>
      </c>
      <c r="G155" s="2">
        <v>0</v>
      </c>
      <c r="H155" s="1" t="s">
        <v>0</v>
      </c>
      <c r="I155" s="2">
        <v>0</v>
      </c>
      <c r="J155" s="1">
        <v>45915.378067129626</v>
      </c>
    </row>
    <row r="156" spans="1:10" x14ac:dyDescent="0.2">
      <c r="A156" s="4" t="s">
        <v>1</v>
      </c>
      <c r="B156" s="3" t="str">
        <f>HYPERLINK("https://otsuka-europe-crm.veevavault.com/ui/#object/approved_document__v/V5OZ025E82TJCV5", "NORDICS HCP Survey Email - Denmark June 2025")</f>
        <v>NORDICS HCP Survey Email - Denmark June 2025</v>
      </c>
      <c r="C156" s="3" t="str">
        <f>HYPERLINK("https://otsuka-europe-crm.veevavault.com/ui/#object/sent_email__v/VBLZ025E82GL27W", "SE-000255950")</f>
        <v>SE-000255950</v>
      </c>
      <c r="D156" s="1" t="s">
        <v>0</v>
      </c>
      <c r="E156" s="2">
        <v>0</v>
      </c>
      <c r="F156" s="2">
        <v>0</v>
      </c>
      <c r="G156" s="2">
        <v>0</v>
      </c>
      <c r="H156" s="1" t="s">
        <v>0</v>
      </c>
      <c r="I156" s="2">
        <v>0</v>
      </c>
      <c r="J156" s="1">
        <v>45915.377476851849</v>
      </c>
    </row>
    <row r="157" spans="1:10" x14ac:dyDescent="0.2">
      <c r="A157" s="4" t="s">
        <v>1</v>
      </c>
      <c r="B157" s="3" t="str">
        <f>HYPERLINK("https://otsuka-europe-crm.veevavault.com/ui/#object/approved_document__v/V5OZ025E82TJCV5", "NORDICS HCP Survey Email - Denmark June 2025")</f>
        <v>NORDICS HCP Survey Email - Denmark June 2025</v>
      </c>
      <c r="C157" s="3" t="str">
        <f>HYPERLINK("https://otsuka-europe-crm.veevavault.com/ui/#object/sent_email__v/VBLZ025E82GL27X", "SE-000255951")</f>
        <v>SE-000255951</v>
      </c>
      <c r="D157" s="1" t="s">
        <v>0</v>
      </c>
      <c r="E157" s="2">
        <v>0</v>
      </c>
      <c r="F157" s="2">
        <v>0</v>
      </c>
      <c r="G157" s="2">
        <v>0</v>
      </c>
      <c r="H157" s="1" t="s">
        <v>0</v>
      </c>
      <c r="I157" s="2">
        <v>0</v>
      </c>
      <c r="J157" s="1">
        <v>45915.377754629626</v>
      </c>
    </row>
    <row r="158" spans="1:10" x14ac:dyDescent="0.2">
      <c r="A158" s="4" t="s">
        <v>1</v>
      </c>
      <c r="B158" s="3" t="str">
        <f>HYPERLINK("https://otsuka-europe-crm.veevavault.com/ui/#object/approved_document__v/V5OZ025E82TJCV5", "NORDICS HCP Survey Email - Denmark June 2025")</f>
        <v>NORDICS HCP Survey Email - Denmark June 2025</v>
      </c>
      <c r="C158" s="3" t="str">
        <f>HYPERLINK("https://otsuka-europe-crm.veevavault.com/ui/#object/sent_email__v/VBLZ025E82GL27Y", "SE-000255952")</f>
        <v>SE-000255952</v>
      </c>
      <c r="D158" s="1" t="s">
        <v>0</v>
      </c>
      <c r="E158" s="2">
        <v>0</v>
      </c>
      <c r="F158" s="2">
        <v>0</v>
      </c>
      <c r="G158" s="2">
        <v>0</v>
      </c>
      <c r="H158" s="1" t="s">
        <v>0</v>
      </c>
      <c r="I158" s="2">
        <v>0</v>
      </c>
      <c r="J158" s="1">
        <v>45915.378761574073</v>
      </c>
    </row>
    <row r="159" spans="1:10" x14ac:dyDescent="0.2">
      <c r="A159" s="4" t="s">
        <v>1</v>
      </c>
      <c r="B159" s="3" t="str">
        <f>HYPERLINK("https://otsuka-europe-crm.veevavault.com/ui/#object/approved_document__v/V5OZ025E82TJCV5", "NORDICS HCP Survey Email - Denmark June 2025")</f>
        <v>NORDICS HCP Survey Email - Denmark June 2025</v>
      </c>
      <c r="C159" s="3" t="str">
        <f>HYPERLINK("https://otsuka-europe-crm.veevavault.com/ui/#object/sent_email__v/VBLZ025E82GL27Z", "SE-000255953")</f>
        <v>SE-000255953</v>
      </c>
      <c r="D159" s="1" t="s">
        <v>0</v>
      </c>
      <c r="E159" s="2">
        <v>0</v>
      </c>
      <c r="F159" s="2">
        <v>0</v>
      </c>
      <c r="G159" s="2">
        <v>0</v>
      </c>
      <c r="H159" s="1" t="s">
        <v>0</v>
      </c>
      <c r="I159" s="2">
        <v>0</v>
      </c>
      <c r="J159" s="1">
        <v>45915.378159722219</v>
      </c>
    </row>
    <row r="160" spans="1:10" x14ac:dyDescent="0.2">
      <c r="A160" s="4" t="s">
        <v>1</v>
      </c>
      <c r="B160" s="3" t="str">
        <f>HYPERLINK("https://otsuka-europe-crm.veevavault.com/ui/#object/approved_document__v/V5OZ025E82TJCV5", "NORDICS HCP Survey Email - Denmark June 2025")</f>
        <v>NORDICS HCP Survey Email - Denmark June 2025</v>
      </c>
      <c r="C160" s="3" t="str">
        <f>HYPERLINK("https://otsuka-europe-crm.veevavault.com/ui/#object/sent_email__v/VBLZ025E82GL281", "SE-000255955")</f>
        <v>SE-000255955</v>
      </c>
      <c r="D160" s="1" t="s">
        <v>0</v>
      </c>
      <c r="E160" s="2">
        <v>0</v>
      </c>
      <c r="F160" s="2">
        <v>0</v>
      </c>
      <c r="G160" s="2">
        <v>0</v>
      </c>
      <c r="H160" s="1" t="s">
        <v>0</v>
      </c>
      <c r="I160" s="2">
        <v>0</v>
      </c>
      <c r="J160" s="1">
        <v>45915.377812500003</v>
      </c>
    </row>
    <row r="161" spans="1:10" x14ac:dyDescent="0.2">
      <c r="A161" s="4" t="s">
        <v>1</v>
      </c>
      <c r="B161" s="3" t="str">
        <f>HYPERLINK("https://otsuka-europe-crm.veevavault.com/ui/#object/approved_document__v/V5OZ025E82TJCV5", "NORDICS HCP Survey Email - Denmark June 2025")</f>
        <v>NORDICS HCP Survey Email - Denmark June 2025</v>
      </c>
      <c r="C161" s="3" t="str">
        <f>HYPERLINK("https://otsuka-europe-crm.veevavault.com/ui/#object/sent_email__v/VBLZ025E82GL282", "SE-000255956")</f>
        <v>SE-000255956</v>
      </c>
      <c r="D161" s="1">
        <v>45915.391608796293</v>
      </c>
      <c r="E161" s="2">
        <v>1</v>
      </c>
      <c r="F161" s="2">
        <v>1</v>
      </c>
      <c r="G161" s="2">
        <v>1</v>
      </c>
      <c r="H161" s="1">
        <v>45915.391724537039</v>
      </c>
      <c r="I161" s="2">
        <v>2</v>
      </c>
      <c r="J161" s="1">
        <v>45915.379421296297</v>
      </c>
    </row>
    <row r="162" spans="1:10" x14ac:dyDescent="0.2">
      <c r="A162" s="4" t="s">
        <v>1</v>
      </c>
      <c r="B162" s="3" t="str">
        <f>HYPERLINK("https://otsuka-europe-crm.veevavault.com/ui/#object/approved_document__v/V5OZ025E82TJCV5", "NORDICS HCP Survey Email - Denmark June 2025")</f>
        <v>NORDICS HCP Survey Email - Denmark June 2025</v>
      </c>
      <c r="C162" s="3" t="str">
        <f>HYPERLINK("https://otsuka-europe-crm.veevavault.com/ui/#object/sent_email__v/VBLZ025E82GL283", "SE-000255957")</f>
        <v>SE-000255957</v>
      </c>
      <c r="D162" s="1" t="s">
        <v>0</v>
      </c>
      <c r="E162" s="2">
        <v>0</v>
      </c>
      <c r="F162" s="2">
        <v>0</v>
      </c>
      <c r="G162" s="2">
        <v>0</v>
      </c>
      <c r="H162" s="1" t="s">
        <v>0</v>
      </c>
      <c r="I162" s="2">
        <v>0</v>
      </c>
      <c r="J162" s="1">
        <v>45915.378796296296</v>
      </c>
    </row>
    <row r="163" spans="1:10" x14ac:dyDescent="0.2">
      <c r="A163" s="4" t="s">
        <v>1</v>
      </c>
      <c r="B163" s="3" t="str">
        <f>HYPERLINK("https://otsuka-europe-crm.veevavault.com/ui/#object/approved_document__v/V5OZ025E82TJCV5", "NORDICS HCP Survey Email - Denmark June 2025")</f>
        <v>NORDICS HCP Survey Email - Denmark June 2025</v>
      </c>
      <c r="C163" s="3" t="str">
        <f>HYPERLINK("https://otsuka-europe-crm.veevavault.com/ui/#object/sent_email__v/VBLZ025E82GL284", "SE-000255958")</f>
        <v>SE-000255958</v>
      </c>
      <c r="D163" s="1">
        <v>45915.449918981481</v>
      </c>
      <c r="E163" s="2">
        <v>1</v>
      </c>
      <c r="F163" s="2">
        <v>1</v>
      </c>
      <c r="G163" s="2">
        <v>0</v>
      </c>
      <c r="H163" s="1" t="s">
        <v>0</v>
      </c>
      <c r="I163" s="2">
        <v>0</v>
      </c>
      <c r="J163" s="1">
        <v>45915.37804398148</v>
      </c>
    </row>
    <row r="164" spans="1:10" x14ac:dyDescent="0.2">
      <c r="A164" s="4" t="s">
        <v>1</v>
      </c>
      <c r="B164" s="3" t="str">
        <f>HYPERLINK("https://otsuka-europe-crm.veevavault.com/ui/#object/approved_document__v/V5OZ025E82TJCV5", "NORDICS HCP Survey Email - Denmark June 2025")</f>
        <v>NORDICS HCP Survey Email - Denmark June 2025</v>
      </c>
      <c r="C164" s="3" t="str">
        <f>HYPERLINK("https://otsuka-europe-crm.veevavault.com/ui/#object/sent_email__v/VBLZ025E82GL285", "SE-000255959")</f>
        <v>SE-000255959</v>
      </c>
      <c r="D164" s="1" t="s">
        <v>0</v>
      </c>
      <c r="E164" s="2">
        <v>0</v>
      </c>
      <c r="F164" s="2">
        <v>0</v>
      </c>
      <c r="G164" s="2">
        <v>0</v>
      </c>
      <c r="H164" s="1" t="s">
        <v>0</v>
      </c>
      <c r="I164" s="2">
        <v>0</v>
      </c>
      <c r="J164" s="1">
        <v>45915.378564814811</v>
      </c>
    </row>
    <row r="165" spans="1:10" x14ac:dyDescent="0.2">
      <c r="A165" s="4" t="s">
        <v>1</v>
      </c>
      <c r="B165" s="3" t="str">
        <f>HYPERLINK("https://otsuka-europe-crm.veevavault.com/ui/#object/approved_document__v/V5OZ025E82TJCV5", "NORDICS HCP Survey Email - Denmark June 2025")</f>
        <v>NORDICS HCP Survey Email - Denmark June 2025</v>
      </c>
      <c r="C165" s="3" t="str">
        <f>HYPERLINK("https://otsuka-europe-crm.veevavault.com/ui/#object/sent_email__v/VBLZ025E82GLSQ2", "SE-000258664")</f>
        <v>SE-000258664</v>
      </c>
      <c r="D165" s="1" t="s">
        <v>0</v>
      </c>
      <c r="E165" s="2">
        <v>0</v>
      </c>
      <c r="F165" s="2">
        <v>0</v>
      </c>
      <c r="G165" s="2">
        <v>0</v>
      </c>
      <c r="H165" s="1" t="s">
        <v>0</v>
      </c>
      <c r="I165" s="2">
        <v>0</v>
      </c>
      <c r="J165" s="1">
        <v>45915.37773148148</v>
      </c>
    </row>
    <row r="166" spans="1:10" x14ac:dyDescent="0.2">
      <c r="A166" s="4" t="s">
        <v>1</v>
      </c>
      <c r="B166" s="3" t="str">
        <f>HYPERLINK("https://otsuka-europe-crm.veevavault.com/ui/#object/approved_document__v/V5OZ025E82TJCV5", "NORDICS HCP Survey Email - Denmark June 2025")</f>
        <v>NORDICS HCP Survey Email - Denmark June 2025</v>
      </c>
      <c r="C166" s="3" t="str">
        <f>HYPERLINK("https://otsuka-europe-crm.veevavault.com/ui/#object/sent_email__v/VBLZ025E82GLSQ3", "SE-000258665")</f>
        <v>SE-000258665</v>
      </c>
      <c r="D166" s="1" t="s">
        <v>0</v>
      </c>
      <c r="E166" s="2">
        <v>0</v>
      </c>
      <c r="F166" s="2">
        <v>0</v>
      </c>
      <c r="G166" s="2">
        <v>0</v>
      </c>
      <c r="H166" s="1" t="s">
        <v>0</v>
      </c>
      <c r="I166" s="2">
        <v>0</v>
      </c>
      <c r="J166" s="1">
        <v>45915.378148148149</v>
      </c>
    </row>
    <row r="167" spans="1:10" x14ac:dyDescent="0.2">
      <c r="A167" s="4" t="s">
        <v>1</v>
      </c>
      <c r="B167" s="3" t="str">
        <f>HYPERLINK("https://otsuka-europe-crm.veevavault.com/ui/#object/approved_document__v/V5OZ025E82TJCV5", "NORDICS HCP Survey Email - Denmark June 2025")</f>
        <v>NORDICS HCP Survey Email - Denmark June 2025</v>
      </c>
      <c r="C167" s="3" t="str">
        <f>HYPERLINK("https://otsuka-europe-crm.veevavault.com/ui/#object/sent_email__v/VBLZ025E82GLSQ4", "SE-000258666")</f>
        <v>SE-000258666</v>
      </c>
      <c r="D167" s="1" t="s">
        <v>0</v>
      </c>
      <c r="E167" s="2">
        <v>0</v>
      </c>
      <c r="F167" s="2">
        <v>0</v>
      </c>
      <c r="G167" s="2">
        <v>0</v>
      </c>
      <c r="H167" s="1" t="s">
        <v>0</v>
      </c>
      <c r="I167" s="2">
        <v>0</v>
      </c>
      <c r="J167" s="1">
        <v>45915.378553240742</v>
      </c>
    </row>
    <row r="168" spans="1:10" x14ac:dyDescent="0.2">
      <c r="A168" s="4" t="s">
        <v>1</v>
      </c>
      <c r="B168" s="3" t="str">
        <f>HYPERLINK("https://otsuka-europe-crm.veevavault.com/ui/#object/approved_document__v/V5O00000000O009", "OPSAB Privacy Notice Email February 2026 - NOR-NPR-2500018")</f>
        <v>OPSAB Privacy Notice Email February 2026 - NOR-NPR-2500018</v>
      </c>
      <c r="C168" s="3" t="str">
        <f>HYPERLINK("https://otsuka-europe-crm.veevavault.com/ui/#object/sent_email__v/VBL00000001G013", "SE-001405178")</f>
        <v>SE-001405178</v>
      </c>
      <c r="D168" s="1">
        <v>46073.89984953704</v>
      </c>
      <c r="E168" s="2">
        <v>1</v>
      </c>
      <c r="F168" s="2">
        <v>2</v>
      </c>
      <c r="G168" s="2">
        <v>0</v>
      </c>
      <c r="H168" s="1" t="s">
        <v>0</v>
      </c>
      <c r="I168" s="2">
        <v>0</v>
      </c>
      <c r="J168" s="1">
        <v>46073.338842592595</v>
      </c>
    </row>
    <row r="169" spans="1:10" x14ac:dyDescent="0.2">
      <c r="A169" s="4" t="s">
        <v>1</v>
      </c>
      <c r="B169" s="3" t="str">
        <f>HYPERLINK("https://otsuka-europe-crm.veevavault.com/ui/#object/approved_document__v/V5O00000000B012", "Sweden - Privacy Notice Email - June 2025")</f>
        <v>Sweden - Privacy Notice Email - June 2025</v>
      </c>
      <c r="C169" s="3" t="str">
        <f>HYPERLINK("https://otsuka-europe-crm.veevavault.com/ui/#object/sent_email__v/VBL00000001A124", "SE-001402626")</f>
        <v>SE-001402626</v>
      </c>
      <c r="D169" s="1">
        <v>46066.724756944444</v>
      </c>
      <c r="E169" s="2">
        <v>1</v>
      </c>
      <c r="F169" s="2">
        <v>6</v>
      </c>
      <c r="G169" s="2">
        <v>0</v>
      </c>
      <c r="H169" s="1" t="s">
        <v>0</v>
      </c>
      <c r="I169" s="2">
        <v>0</v>
      </c>
      <c r="J169" s="1">
        <v>46057.373148148145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2026-03-26T14:33:52Z</dcterms:created>
  <dcterms:modified xsi:type="dcterms:W3CDTF">2026-03-26T14:34:51Z</dcterms:modified>
</cp:coreProperties>
</file>