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oneotsuka-my.sharepoint.com/personal/sfeck_otsuka-europe_com/Documents/ドキュメント/"/>
    </mc:Choice>
  </mc:AlternateContent>
  <xr:revisionPtr revIDLastSave="0" documentId="8_{0C670467-A50E-4E53-A992-168F0E6E61E6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Coverpage" sheetId="1" r:id="rId1"/>
    <sheet name="Expor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2" l="1"/>
  <c r="R22" i="2"/>
  <c r="H22" i="2"/>
  <c r="F22" i="2"/>
  <c r="A22" i="2"/>
  <c r="W21" i="2"/>
  <c r="R21" i="2"/>
  <c r="H21" i="2"/>
  <c r="F21" i="2"/>
  <c r="A21" i="2"/>
  <c r="W20" i="2"/>
  <c r="R20" i="2"/>
  <c r="H20" i="2"/>
  <c r="F20" i="2"/>
  <c r="A20" i="2"/>
  <c r="W19" i="2"/>
  <c r="R19" i="2"/>
  <c r="H19" i="2"/>
  <c r="F19" i="2"/>
  <c r="A19" i="2"/>
  <c r="W18" i="2"/>
  <c r="R18" i="2"/>
  <c r="H18" i="2"/>
  <c r="F18" i="2"/>
  <c r="A18" i="2"/>
  <c r="W17" i="2"/>
  <c r="R17" i="2"/>
  <c r="H17" i="2"/>
  <c r="F17" i="2"/>
  <c r="A17" i="2"/>
  <c r="W16" i="2"/>
  <c r="R16" i="2"/>
  <c r="H16" i="2"/>
  <c r="F16" i="2"/>
  <c r="A16" i="2"/>
  <c r="W15" i="2"/>
  <c r="R15" i="2"/>
  <c r="H15" i="2"/>
  <c r="F15" i="2"/>
  <c r="A15" i="2"/>
  <c r="W14" i="2"/>
  <c r="R14" i="2"/>
  <c r="H14" i="2"/>
  <c r="F14" i="2"/>
  <c r="A14" i="2"/>
  <c r="W13" i="2"/>
  <c r="R13" i="2"/>
  <c r="H13" i="2"/>
  <c r="F13" i="2"/>
  <c r="A13" i="2"/>
  <c r="W12" i="2"/>
  <c r="R12" i="2"/>
  <c r="H12" i="2"/>
  <c r="F12" i="2"/>
  <c r="A12" i="2"/>
  <c r="W11" i="2"/>
  <c r="R11" i="2"/>
  <c r="H11" i="2"/>
  <c r="F11" i="2"/>
  <c r="A11" i="2"/>
  <c r="W10" i="2"/>
  <c r="R10" i="2"/>
  <c r="H10" i="2"/>
  <c r="F10" i="2"/>
  <c r="A10" i="2"/>
  <c r="W9" i="2"/>
  <c r="R9" i="2"/>
  <c r="H9" i="2"/>
  <c r="F9" i="2"/>
  <c r="A9" i="2"/>
  <c r="W8" i="2"/>
  <c r="R8" i="2"/>
  <c r="H8" i="2"/>
  <c r="F8" i="2"/>
  <c r="A8" i="2"/>
  <c r="W7" i="2"/>
  <c r="R7" i="2"/>
  <c r="H7" i="2"/>
  <c r="F7" i="2"/>
  <c r="A7" i="2"/>
  <c r="W6" i="2"/>
  <c r="R6" i="2"/>
  <c r="H6" i="2"/>
  <c r="F6" i="2"/>
  <c r="A6" i="2"/>
  <c r="W5" i="2"/>
  <c r="R5" i="2"/>
  <c r="H5" i="2"/>
  <c r="F5" i="2"/>
  <c r="A5" i="2"/>
  <c r="W4" i="2"/>
  <c r="R4" i="2"/>
  <c r="H4" i="2"/>
  <c r="F4" i="2"/>
  <c r="A4" i="2"/>
  <c r="W3" i="2"/>
  <c r="R3" i="2"/>
  <c r="H3" i="2"/>
  <c r="F3" i="2"/>
  <c r="A3" i="2"/>
</calcChain>
</file>

<file path=xl/sharedStrings.xml><?xml version="1.0" encoding="utf-8"?>
<sst xmlns="http://schemas.openxmlformats.org/spreadsheetml/2006/main" count="155" uniqueCount="78">
  <si>
    <t>Report Name:</t>
  </si>
  <si>
    <t>Custom Call Clickstream</t>
  </si>
  <si>
    <t>Export Date Time:</t>
  </si>
  <si>
    <t>27 Apr 2026 07:45 BST</t>
  </si>
  <si>
    <t>Last Ran Date:</t>
  </si>
  <si>
    <t>27 Apr 2026 07:44 BST</t>
  </si>
  <si>
    <t>Description:</t>
  </si>
  <si>
    <t/>
  </si>
  <si>
    <t>Export By:</t>
  </si>
  <si>
    <t>sfeck@otsuka-europe.com</t>
  </si>
  <si>
    <t>Report Type:</t>
  </si>
  <si>
    <t>Call Clickstream with Call</t>
  </si>
  <si>
    <t>Filters:</t>
  </si>
  <si>
    <t>Call &gt; Date is in the range "01 Sep 2025 to 14 Apr 2026"</t>
  </si>
  <si>
    <t>Tags:</t>
  </si>
  <si>
    <t>Vault Name:</t>
  </si>
  <si>
    <t>Otsuka Europe Vault CRM</t>
  </si>
  <si>
    <t>Domain Name:</t>
  </si>
  <si>
    <t>otsuka-europe</t>
  </si>
  <si>
    <t>Call Clickstream (20)</t>
  </si>
  <si>
    <t>Call (20)</t>
  </si>
  <si>
    <t>Call Clickstream Name▴</t>
  </si>
  <si>
    <t>CONS2-AT-INA-23</t>
  </si>
  <si>
    <t>Survey Question</t>
  </si>
  <si>
    <t>Answer</t>
  </si>
  <si>
    <t>Possible Answers</t>
  </si>
  <si>
    <t>Key Message</t>
  </si>
  <si>
    <t>Presentation ID</t>
  </si>
  <si>
    <t>Product</t>
  </si>
  <si>
    <t>Text Entered</t>
  </si>
  <si>
    <t>Usage Duration</t>
  </si>
  <si>
    <t>Usage Start Time</t>
  </si>
  <si>
    <t>Call Clickstream Count</t>
  </si>
  <si>
    <t>ID</t>
  </si>
  <si>
    <t>Status</t>
  </si>
  <si>
    <t>Track Element Description</t>
  </si>
  <si>
    <t>Track Element Id</t>
  </si>
  <si>
    <t>Track Element Type</t>
  </si>
  <si>
    <t>Call Name</t>
  </si>
  <si>
    <t>Clickstreams</t>
  </si>
  <si>
    <t>CLM</t>
  </si>
  <si>
    <t>Presentation</t>
  </si>
  <si>
    <t>Presentations</t>
  </si>
  <si>
    <t>User Country</t>
  </si>
  <si>
    <t>UK_AM_960_IVA</t>
  </si>
  <si>
    <t>V6AZ025E83VA225</t>
  </si>
  <si>
    <t>Active</t>
  </si>
  <si>
    <t>Transitioning from oral aripiprazole tab viewed</t>
  </si>
  <si>
    <t>UK_AM_960_IVA_Initiation and dosing_TransitionFromOralTab</t>
  </si>
  <si>
    <t>User Behaviour</t>
  </si>
  <si>
    <t>Yes</t>
  </si>
  <si>
    <t>V6AZ025E83VA27P</t>
  </si>
  <si>
    <t>ESTATUS NL</t>
  </si>
  <si>
    <t>DE NOVO</t>
  </si>
  <si>
    <t>a11Sr000003r2MvIAI</t>
  </si>
  <si>
    <t>V6AZ025E83XDNA1</t>
  </si>
  <si>
    <t>NO RESPONDEDORES</t>
  </si>
  <si>
    <t>V6AZ025E83XDNCT</t>
  </si>
  <si>
    <t>INAQOVI- DACH-GER-V2</t>
  </si>
  <si>
    <t>V6AZ025E83ZG5GD</t>
  </si>
  <si>
    <t>V6AZ025E83ZG5J5</t>
  </si>
  <si>
    <t>V6AZ025E8400LVH</t>
  </si>
  <si>
    <t>V6AZ025E840ABSP</t>
  </si>
  <si>
    <t>V6A000000001001</t>
  </si>
  <si>
    <t>V6MZ025E835FLAU</t>
  </si>
  <si>
    <t>V6A000000002001</t>
  </si>
  <si>
    <t>V6MZ025E833EPZX</t>
  </si>
  <si>
    <t>V6A000000003001</t>
  </si>
  <si>
    <t>V6A000000003002</t>
  </si>
  <si>
    <t>RECAÍDA</t>
  </si>
  <si>
    <t>V6A000000003003</t>
  </si>
  <si>
    <t>V6A000000003004</t>
  </si>
  <si>
    <t>V6A000000003005</t>
  </si>
  <si>
    <t>V6A000000003006</t>
  </si>
  <si>
    <t>V6A000000003007</t>
  </si>
  <si>
    <t>V6A000000004004</t>
  </si>
  <si>
    <t>V6A000000006002</t>
  </si>
  <si>
    <t>V6A00000000A001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</si>
</sst>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9]dd\ mmm\ yyyy\ hh:mm\ &quot;BST&quot;;@"/>
  </numFmts>
  <fonts count="4">
    <font>
      <sz val="11"/>
      <color indexed="8"/>
      <name val="Aptos Narrow"/>
      <family val="2"/>
      <scheme val="minor"/>
    </font>
    <font>
      <b/>
      <sz val="10.5"/>
      <color rgb="FF303030"/>
      <name val="Calibri"/>
    </font>
    <font>
      <sz val="10.5"/>
      <color rgb="FF0066CC"/>
      <name val="Calibri"/>
    </font>
    <font>
      <sz val="10.5"/>
      <color rgb="FF30303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8972B"/>
      </patternFill>
    </fill>
    <fill>
      <patternFill patternType="solid">
        <fgColor rgb="FFACC8F6"/>
      </patternFill>
    </fill>
    <fill>
      <patternFill patternType="solid">
        <fgColor rgb="FFDADADA"/>
      </patternFill>
    </fill>
    <fill>
      <patternFill patternType="solid">
        <fgColor rgb="FFFAB463"/>
      </patternFill>
    </fill>
    <fill>
      <patternFill patternType="solid">
        <fgColor rgb="FFF8F8F8"/>
      </patternFill>
    </fill>
    <fill>
      <patternFill patternType="solid">
        <fgColor rgb="FFFFEFD5"/>
      </patternFill>
    </fill>
    <fill>
      <patternFill patternType="none"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4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left" vertical="center" wrapText="1"/>
    </xf>
    <xf numFmtId="1" fontId="3" fillId="7" borderId="1" xfId="0" applyNumberFormat="1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left" vertical="center" wrapText="1"/>
    </xf>
    <xf numFmtId="1" fontId="3" fillId="8" borderId="1" xfId="0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workbookViewId="0"/>
  </sheetViews>
  <sheetFormatPr defaultRowHeight="14.45"/>
  <cols>
    <col min="2" max="2" width="16.42578125" customWidth="1"/>
    <col min="3" max="3" width="48.42578125" customWidth="1"/>
  </cols>
  <sheetData>
    <row r="2" spans="2:3">
      <c r="B2" t="s">
        <v>0</v>
      </c>
      <c r="C2" t="s">
        <v>1</v>
      </c>
    </row>
    <row r="3" spans="2:3">
      <c r="B3" t="s">
        <v>2</v>
      </c>
      <c r="C3" t="s">
        <v>3</v>
      </c>
    </row>
    <row r="4" spans="2:3">
      <c r="B4" t="s">
        <v>4</v>
      </c>
      <c r="C4" t="s">
        <v>5</v>
      </c>
    </row>
    <row r="5" spans="2:3">
      <c r="B5" t="s">
        <v>6</v>
      </c>
      <c r="C5" t="s">
        <v>7</v>
      </c>
    </row>
    <row r="6" spans="2:3">
      <c r="B6" t="s">
        <v>8</v>
      </c>
      <c r="C6" t="s">
        <v>9</v>
      </c>
    </row>
    <row r="7" spans="2:3">
      <c r="B7" t="s">
        <v>10</v>
      </c>
      <c r="C7" t="s">
        <v>11</v>
      </c>
    </row>
    <row r="8" spans="2:3">
      <c r="B8" t="s">
        <v>12</v>
      </c>
      <c r="C8" s="11" t="s">
        <v>13</v>
      </c>
    </row>
    <row r="9" spans="2:3">
      <c r="B9" t="s">
        <v>14</v>
      </c>
      <c r="C9" t="s">
        <v>7</v>
      </c>
    </row>
    <row r="10" spans="2:3">
      <c r="B10" t="s">
        <v>15</v>
      </c>
      <c r="C10" t="s">
        <v>16</v>
      </c>
    </row>
    <row r="11" spans="2:3">
      <c r="B11" t="s">
        <v>17</v>
      </c>
      <c r="C11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tabSelected="1" workbookViewId="0">
      <pane ySplit="2" topLeftCell="A3" activePane="bottomLeft" state="frozen"/>
      <selection pane="bottomLeft" sqref="A1:Q1"/>
    </sheetView>
  </sheetViews>
  <sheetFormatPr defaultRowHeight="14.45"/>
  <cols>
    <col min="1" max="1" width="28" customWidth="1"/>
    <col min="2" max="14" width="22" customWidth="1"/>
    <col min="15" max="15" width="24" customWidth="1"/>
    <col min="16" max="17" width="22" customWidth="1"/>
    <col min="18" max="18" width="28" customWidth="1"/>
    <col min="19" max="23" width="22" customWidth="1"/>
  </cols>
  <sheetData>
    <row r="1" spans="1:23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 t="s">
        <v>20</v>
      </c>
      <c r="S1" s="13"/>
      <c r="T1" s="13"/>
      <c r="U1" s="13"/>
      <c r="V1" s="13"/>
      <c r="W1" s="13"/>
    </row>
    <row r="2" spans="1:23">
      <c r="A2" s="1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  <c r="R2" s="3" t="s">
        <v>38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43</v>
      </c>
    </row>
    <row r="3" spans="1:23" ht="56.1">
      <c r="A3" s="4" t="str">
        <f>HYPERLINK("https://otsuka-europe-crm.veevavault.com/ui/#object/call_clickstream__v/V6AZ025E83VA225", "CCS00016544")</f>
        <v>CCS00016544</v>
      </c>
      <c r="B3" s="5"/>
      <c r="C3" s="5"/>
      <c r="D3" s="5"/>
      <c r="E3" s="5"/>
      <c r="F3" s="4" t="str">
        <f>HYPERLINK("https://otsuka-europe-crm.veevavault.com/ui/#object/key_message__v/V8YZ025E82RBUAO", "UK_AM_960_IVA_Initiation and dosing")</f>
        <v>UK_AM_960_IVA_Initiation and dosing</v>
      </c>
      <c r="G3" s="5" t="s">
        <v>44</v>
      </c>
      <c r="H3" s="4" t="str">
        <f>HYPERLINK("https://otsuka-europe-crm.veevavault.com/ui/#object/product__v/VALZ0000010SKZ3", "Abilify Maintena GB")</f>
        <v>Abilify Maintena GB</v>
      </c>
      <c r="I3" s="5"/>
      <c r="J3" s="5"/>
      <c r="K3" s="6">
        <v>45901.516562500001</v>
      </c>
      <c r="L3" s="7">
        <v>1</v>
      </c>
      <c r="M3" s="5" t="s">
        <v>45</v>
      </c>
      <c r="N3" s="5" t="s">
        <v>46</v>
      </c>
      <c r="O3" s="5" t="s">
        <v>47</v>
      </c>
      <c r="P3" s="5" t="s">
        <v>48</v>
      </c>
      <c r="Q3" s="5" t="s">
        <v>49</v>
      </c>
      <c r="R3" s="8" t="str">
        <f>HYPERLINK("https://otsuka-europe-crm.veevavault.com/ui/#object/call2__v/V63Z025E84J0MC1", "C000870466")</f>
        <v>C000870466</v>
      </c>
      <c r="S3" s="9">
        <v>1</v>
      </c>
      <c r="T3" s="10" t="s">
        <v>50</v>
      </c>
      <c r="U3" s="10"/>
      <c r="V3" s="10"/>
      <c r="W3" s="8" t="str">
        <f>HYPERLINK("https://otsuka-europe-crm.veevavault.com/ui/#object/country__v/00C000000002235", "United Kingdom")</f>
        <v>United Kingdom</v>
      </c>
    </row>
    <row r="4" spans="1:23" ht="56.1">
      <c r="A4" s="4" t="str">
        <f>HYPERLINK("https://otsuka-europe-crm.veevavault.com/ui/#object/call_clickstream__v/V6AZ025E83VA27P", "CCS00016545")</f>
        <v>CCS00016545</v>
      </c>
      <c r="B4" s="5"/>
      <c r="C4" s="5"/>
      <c r="D4" s="5"/>
      <c r="E4" s="5"/>
      <c r="F4" s="4" t="str">
        <f>HYPERLINK("https://otsuka-europe-crm.veevavault.com/ui/#object/key_message__v/V8YZ025E82RBUAO", "UK_AM_960_IVA_Initiation and dosing")</f>
        <v>UK_AM_960_IVA_Initiation and dosing</v>
      </c>
      <c r="G4" s="5" t="s">
        <v>44</v>
      </c>
      <c r="H4" s="4" t="str">
        <f>HYPERLINK("https://otsuka-europe-crm.veevavault.com/ui/#object/product__v/VALZ0000010SKZ3", "Abilify Maintena GB")</f>
        <v>Abilify Maintena GB</v>
      </c>
      <c r="I4" s="5"/>
      <c r="J4" s="5"/>
      <c r="K4" s="6">
        <v>45901.684895833336</v>
      </c>
      <c r="L4" s="7">
        <v>1</v>
      </c>
      <c r="M4" s="5" t="s">
        <v>51</v>
      </c>
      <c r="N4" s="5" t="s">
        <v>46</v>
      </c>
      <c r="O4" s="5" t="s">
        <v>47</v>
      </c>
      <c r="P4" s="5" t="s">
        <v>48</v>
      </c>
      <c r="Q4" s="5" t="s">
        <v>49</v>
      </c>
      <c r="R4" s="8" t="str">
        <f>HYPERLINK("https://otsuka-europe-crm.veevavault.com/ui/#object/call2__v/V63Z025E84J0MN5", "C000870467")</f>
        <v>C000870467</v>
      </c>
      <c r="S4" s="9">
        <v>1</v>
      </c>
      <c r="T4" s="10" t="s">
        <v>50</v>
      </c>
      <c r="U4" s="10"/>
      <c r="V4" s="10"/>
      <c r="W4" s="8" t="str">
        <f>HYPERLINK("https://otsuka-europe-crm.veevavault.com/ui/#object/country__v/00C000000002235", "United Kingdom")</f>
        <v>United Kingdom</v>
      </c>
    </row>
    <row r="5" spans="1:23">
      <c r="A5" s="4" t="str">
        <f>HYPERLINK("https://otsuka-europe-crm.veevavault.com/ui/#object/call_clickstream__v/V6AZ025E83XDNA1", "CCS00016546")</f>
        <v>CCS00016546</v>
      </c>
      <c r="B5" s="5"/>
      <c r="C5" s="5" t="s">
        <v>52</v>
      </c>
      <c r="D5" s="5" t="s">
        <v>53</v>
      </c>
      <c r="E5" s="5"/>
      <c r="F5" s="4" t="str">
        <f>HYPERLINK("https://otsuka-europe-crm.veevavault.com/ui/#object/key_message__v/V8YZ025E84GXYJ2", "02-lup-es-dsa-june25")</f>
        <v>02-lup-es-dsa-june25</v>
      </c>
      <c r="G5" s="5" t="s">
        <v>54</v>
      </c>
      <c r="H5" s="4" t="str">
        <f>HYPERLINK("https://otsuka-europe-crm.veevavault.com/ui/#object/product__v/VALZ04ASG6MN8ZW", "Lupkynis ES")</f>
        <v>Lupkynis ES</v>
      </c>
      <c r="I5" s="5"/>
      <c r="J5" s="5"/>
      <c r="K5" s="5"/>
      <c r="L5" s="7">
        <v>1</v>
      </c>
      <c r="M5" s="5" t="s">
        <v>55</v>
      </c>
      <c r="N5" s="5" t="s">
        <v>46</v>
      </c>
      <c r="O5" s="5"/>
      <c r="P5" s="5"/>
      <c r="Q5" s="5"/>
      <c r="R5" s="8" t="str">
        <f>HYPERLINK("https://otsuka-europe-crm.veevavault.com/ui/#object/call2__v/V63Z025E84NAB1T", "C000880045")</f>
        <v>C000880045</v>
      </c>
      <c r="S5" s="9">
        <v>2</v>
      </c>
      <c r="T5" s="10" t="s">
        <v>50</v>
      </c>
      <c r="U5" s="10"/>
      <c r="V5" s="10"/>
      <c r="W5" s="8" t="str">
        <f>HYPERLINK("https://otsuka-europe-crm.veevavault.com/ui/#object/country__v/00C000000002210", "Spain")</f>
        <v>Spain</v>
      </c>
    </row>
    <row r="6" spans="1:23">
      <c r="A6" s="4" t="str">
        <f>HYPERLINK("https://otsuka-europe-crm.veevavault.com/ui/#object/call_clickstream__v/V6AZ025E83XDNCT", "CCS00016547")</f>
        <v>CCS00016547</v>
      </c>
      <c r="B6" s="5"/>
      <c r="C6" s="5" t="s">
        <v>52</v>
      </c>
      <c r="D6" s="5" t="s">
        <v>56</v>
      </c>
      <c r="E6" s="5"/>
      <c r="F6" s="4" t="str">
        <f>HYPERLINK("https://otsuka-europe-crm.veevavault.com/ui/#object/key_message__v/V8YZ025E84GXYJ2", "02-lup-es-dsa-june25")</f>
        <v>02-lup-es-dsa-june25</v>
      </c>
      <c r="G6" s="5" t="s">
        <v>54</v>
      </c>
      <c r="H6" s="4" t="str">
        <f>HYPERLINK("https://otsuka-europe-crm.veevavault.com/ui/#object/product__v/VALZ04ASG6MN8ZW", "Lupkynis ES")</f>
        <v>Lupkynis ES</v>
      </c>
      <c r="I6" s="5"/>
      <c r="J6" s="5"/>
      <c r="K6" s="5"/>
      <c r="L6" s="7">
        <v>1</v>
      </c>
      <c r="M6" s="5" t="s">
        <v>57</v>
      </c>
      <c r="N6" s="5" t="s">
        <v>46</v>
      </c>
      <c r="O6" s="5"/>
      <c r="P6" s="5"/>
      <c r="Q6" s="5"/>
      <c r="R6" s="8" t="str">
        <f>HYPERLINK("https://otsuka-europe-crm.veevavault.com/ui/#object/call2__v/V63Z025E84NAB1T", "C000880045")</f>
        <v>C000880045</v>
      </c>
      <c r="S6" s="9">
        <v>2</v>
      </c>
      <c r="T6" s="10" t="s">
        <v>50</v>
      </c>
      <c r="U6" s="10"/>
      <c r="V6" s="10"/>
      <c r="W6" s="8" t="str">
        <f>HYPERLINK("https://otsuka-europe-crm.veevavault.com/ui/#object/country__v/00C000000002210", "Spain")</f>
        <v>Spain</v>
      </c>
    </row>
    <row r="7" spans="1:23">
      <c r="A7" s="4" t="str">
        <f>HYPERLINK("https://otsuka-europe-crm.veevavault.com/ui/#object/call_clickstream__v/V6AZ025E83ZG5GD", "CCS00016548")</f>
        <v>CCS00016548</v>
      </c>
      <c r="B7" s="5"/>
      <c r="C7" s="5"/>
      <c r="D7" s="5"/>
      <c r="E7" s="5"/>
      <c r="F7" s="4" t="str">
        <f>HYPERLINK("https://otsuka-europe-crm.veevavault.com/ui/#object/key_message__v/V8YZ025E82IDD1N", "06-pp-intro-de-Mar24")</f>
        <v>06-pp-intro-de-Mar24</v>
      </c>
      <c r="G7" s="5" t="s">
        <v>58</v>
      </c>
      <c r="H7" s="4" t="str">
        <f>HYPERLINK("https://otsuka-europe-crm.veevavault.com/ui/#object/product__v/VALZ025E82JJ8LA", "Inaqovi DE")</f>
        <v>Inaqovi DE</v>
      </c>
      <c r="I7" s="5"/>
      <c r="J7" s="5"/>
      <c r="K7" s="5"/>
      <c r="L7" s="7">
        <v>1</v>
      </c>
      <c r="M7" s="5" t="s">
        <v>59</v>
      </c>
      <c r="N7" s="5" t="s">
        <v>46</v>
      </c>
      <c r="O7" s="5"/>
      <c r="P7" s="5"/>
      <c r="Q7" s="5"/>
      <c r="R7" s="8" t="str">
        <f>HYPERLINK("https://otsuka-europe-crm.veevavault.com/ui/#object/call2__v/V63Z025E84OZRML", "C000885022")</f>
        <v>C000885022</v>
      </c>
      <c r="S7" s="9">
        <v>2</v>
      </c>
      <c r="T7" s="10" t="s">
        <v>50</v>
      </c>
      <c r="U7" s="10"/>
      <c r="V7" s="10"/>
      <c r="W7" s="8" t="str">
        <f>HYPERLINK("https://otsuka-europe-crm.veevavault.com/ui/#object/country__v/00C000000002084", "Germany")</f>
        <v>Germany</v>
      </c>
    </row>
    <row r="8" spans="1:23">
      <c r="A8" s="4" t="str">
        <f>HYPERLINK("https://otsuka-europe-crm.veevavault.com/ui/#object/call_clickstream__v/V6AZ025E83ZG5J5", "CCS00016549")</f>
        <v>CCS00016549</v>
      </c>
      <c r="B8" s="5"/>
      <c r="C8" s="5"/>
      <c r="D8" s="5"/>
      <c r="E8" s="5"/>
      <c r="F8" s="4" t="str">
        <f>HYPERLINK("https://otsuka-europe-crm.veevavault.com/ui/#object/key_message__v/V8YZ025E82IDD1H", "11-pp-david-02-de-Mar24")</f>
        <v>11-pp-david-02-de-Mar24</v>
      </c>
      <c r="G8" s="5" t="s">
        <v>58</v>
      </c>
      <c r="H8" s="4" t="str">
        <f>HYPERLINK("https://otsuka-europe-crm.veevavault.com/ui/#object/product__v/VALZ025E82JJ8LA", "Inaqovi DE")</f>
        <v>Inaqovi DE</v>
      </c>
      <c r="I8" s="5"/>
      <c r="J8" s="5"/>
      <c r="K8" s="5"/>
      <c r="L8" s="7">
        <v>1</v>
      </c>
      <c r="M8" s="5" t="s">
        <v>60</v>
      </c>
      <c r="N8" s="5" t="s">
        <v>46</v>
      </c>
      <c r="O8" s="5"/>
      <c r="P8" s="5"/>
      <c r="Q8" s="5"/>
      <c r="R8" s="8" t="str">
        <f>HYPERLINK("https://otsuka-europe-crm.veevavault.com/ui/#object/call2__v/V63Z025E84OZRML", "C000885022")</f>
        <v>C000885022</v>
      </c>
      <c r="S8" s="9">
        <v>2</v>
      </c>
      <c r="T8" s="10" t="s">
        <v>50</v>
      </c>
      <c r="U8" s="10"/>
      <c r="V8" s="10"/>
      <c r="W8" s="8" t="str">
        <f>HYPERLINK("https://otsuka-europe-crm.veevavault.com/ui/#object/country__v/00C000000002084", "Germany")</f>
        <v>Germany</v>
      </c>
    </row>
    <row r="9" spans="1:23">
      <c r="A9" s="4" t="str">
        <f>HYPERLINK("https://otsuka-europe-crm.veevavault.com/ui/#object/call_clickstream__v/V6AZ025E8400LVH", "CCS00016550")</f>
        <v>CCS00016550</v>
      </c>
      <c r="B9" s="5"/>
      <c r="C9" s="5" t="s">
        <v>52</v>
      </c>
      <c r="D9" s="5" t="s">
        <v>56</v>
      </c>
      <c r="E9" s="5"/>
      <c r="F9" s="4" t="str">
        <f>HYPERLINK("https://otsuka-europe-crm.veevavault.com/ui/#object/key_message__v/V8YZ025E84GXYJ2", "02-lup-es-dsa-june25")</f>
        <v>02-lup-es-dsa-june25</v>
      </c>
      <c r="G9" s="5" t="s">
        <v>54</v>
      </c>
      <c r="H9" s="4" t="str">
        <f>HYPERLINK("https://otsuka-europe-crm.veevavault.com/ui/#object/product__v/VALZ04ASG6MN8ZW", "Lupkynis ES")</f>
        <v>Lupkynis ES</v>
      </c>
      <c r="I9" s="5"/>
      <c r="J9" s="5"/>
      <c r="K9" s="5"/>
      <c r="L9" s="7">
        <v>1</v>
      </c>
      <c r="M9" s="5" t="s">
        <v>61</v>
      </c>
      <c r="N9" s="5" t="s">
        <v>46</v>
      </c>
      <c r="O9" s="5"/>
      <c r="P9" s="5"/>
      <c r="Q9" s="5"/>
      <c r="R9" s="8" t="str">
        <f>HYPERLINK("https://otsuka-europe-crm.veevavault.com/ui/#object/call2__v/V63Z025E84PUZ09", "C000887089")</f>
        <v>C000887089</v>
      </c>
      <c r="S9" s="9">
        <v>1</v>
      </c>
      <c r="T9" s="10" t="s">
        <v>50</v>
      </c>
      <c r="U9" s="10"/>
      <c r="V9" s="10"/>
      <c r="W9" s="8" t="str">
        <f>HYPERLINK("https://otsuka-europe-crm.veevavault.com/ui/#object/country__v/00C000000002210", "Spain")</f>
        <v>Spain</v>
      </c>
    </row>
    <row r="10" spans="1:23">
      <c r="A10" s="4" t="str">
        <f>HYPERLINK("https://otsuka-europe-crm.veevavault.com/ui/#object/call_clickstream__v/V6AZ025E840ABSP", "CCS00016551")</f>
        <v>CCS00016551</v>
      </c>
      <c r="B10" s="5"/>
      <c r="C10" s="5" t="s">
        <v>52</v>
      </c>
      <c r="D10" s="5" t="s">
        <v>53</v>
      </c>
      <c r="E10" s="5"/>
      <c r="F10" s="4" t="str">
        <f>HYPERLINK("https://otsuka-europe-crm.veevavault.com/ui/#object/key_message__v/V8YZ025E84GXYJ2", "02-lup-es-dsa-june25")</f>
        <v>02-lup-es-dsa-june25</v>
      </c>
      <c r="G10" s="5" t="s">
        <v>54</v>
      </c>
      <c r="H10" s="4" t="str">
        <f>HYPERLINK("https://otsuka-europe-crm.veevavault.com/ui/#object/product__v/VALZ04ASG6MN8ZW", "Lupkynis ES")</f>
        <v>Lupkynis ES</v>
      </c>
      <c r="I10" s="5"/>
      <c r="J10" s="5"/>
      <c r="K10" s="5"/>
      <c r="L10" s="7">
        <v>1</v>
      </c>
      <c r="M10" s="5" t="s">
        <v>62</v>
      </c>
      <c r="N10" s="5" t="s">
        <v>46</v>
      </c>
      <c r="O10" s="5"/>
      <c r="P10" s="5"/>
      <c r="Q10" s="5"/>
      <c r="R10" s="8" t="str">
        <f>HYPERLINK("https://otsuka-europe-crm.veevavault.com/ui/#object/call2__v/V63Z025E84POSV2", "C000886726")</f>
        <v>C000886726</v>
      </c>
      <c r="S10" s="9">
        <v>1</v>
      </c>
      <c r="T10" s="10" t="s">
        <v>50</v>
      </c>
      <c r="U10" s="10"/>
      <c r="V10" s="10"/>
      <c r="W10" s="8" t="str">
        <f>HYPERLINK("https://otsuka-europe-crm.veevavault.com/ui/#object/country__v/00C000000002210", "Spain")</f>
        <v>Spain</v>
      </c>
    </row>
    <row r="11" spans="1:23">
      <c r="A11" s="4" t="str">
        <f>HYPERLINK("https://otsuka-europe-crm.veevavault.com/ui/#object/call_clickstream__v/V6A000000001001", "CCS00121517")</f>
        <v>CCS00121517</v>
      </c>
      <c r="B11" s="5"/>
      <c r="C11" s="5"/>
      <c r="D11" s="5"/>
      <c r="E11" s="5"/>
      <c r="F11" s="4" t="str">
        <f>HYPERLINK("https://otsuka-europe-crm.veevavault.com/ui/#object/key_message__v/V8YZ025E82IDD1H", "11-pp-david-02-de-Mar24")</f>
        <v>11-pp-david-02-de-Mar24</v>
      </c>
      <c r="G11" s="5" t="s">
        <v>58</v>
      </c>
      <c r="H11" s="4" t="str">
        <f>HYPERLINK("https://otsuka-europe-crm.veevavault.com/ui/#object/product__v/VALZ025E82JJ8LA", "Inaqovi DE")</f>
        <v>Inaqovi DE</v>
      </c>
      <c r="I11" s="5"/>
      <c r="J11" s="5"/>
      <c r="K11" s="5"/>
      <c r="L11" s="7">
        <v>1</v>
      </c>
      <c r="M11" s="5" t="s">
        <v>63</v>
      </c>
      <c r="N11" s="5" t="s">
        <v>46</v>
      </c>
      <c r="O11" s="5"/>
      <c r="P11" s="5"/>
      <c r="Q11" s="5"/>
      <c r="R11" s="8" t="str">
        <f>HYPERLINK("https://otsuka-europe-crm.veevavault.com/ui/#object/call2__v/V63000000006520", "C011165988")</f>
        <v>C011165988</v>
      </c>
      <c r="S11" s="9">
        <v>1</v>
      </c>
      <c r="T11" s="10" t="s">
        <v>50</v>
      </c>
      <c r="U11" s="10"/>
      <c r="V11" s="10"/>
      <c r="W11" s="8" t="str">
        <f>HYPERLINK("https://otsuka-europe-crm.veevavault.com/ui/#object/country__v/00C000000002084", "Germany")</f>
        <v>Germany</v>
      </c>
    </row>
    <row r="12" spans="1:23" ht="27.95">
      <c r="A12" s="4" t="str">
        <f>HYPERLINK("https://otsuka-europe-crm.veevavault.com/ui/#object/call_clickstream__v/V6A000000002001", "CCS00121518")</f>
        <v>CCS00121518</v>
      </c>
      <c r="B12" s="5"/>
      <c r="C12" s="5"/>
      <c r="D12" s="5"/>
      <c r="E12" s="5"/>
      <c r="F12" s="4" t="str">
        <f>HYPERLINK("https://otsuka-europe-crm.veevavault.com/ui/#object/key_message__v/V8YZ025E84KZS2N", "10-INAQOVI CVA (GER) DACH – 2510")</f>
        <v>10-INAQOVI CVA (GER) DACH – 2510</v>
      </c>
      <c r="G12" s="5" t="s">
        <v>64</v>
      </c>
      <c r="H12" s="4" t="str">
        <f>HYPERLINK("https://otsuka-europe-crm.veevavault.com/ui/#object/product__v/VALZ025E82JJ8LA", "Inaqovi DE")</f>
        <v>Inaqovi DE</v>
      </c>
      <c r="I12" s="5"/>
      <c r="J12" s="5"/>
      <c r="K12" s="5"/>
      <c r="L12" s="7">
        <v>1</v>
      </c>
      <c r="M12" s="5" t="s">
        <v>65</v>
      </c>
      <c r="N12" s="5" t="s">
        <v>46</v>
      </c>
      <c r="O12" s="5"/>
      <c r="P12" s="5"/>
      <c r="Q12" s="5"/>
      <c r="R12" s="8" t="str">
        <f>HYPERLINK("https://otsuka-europe-crm.veevavault.com/ui/#object/call2__v/V6300000000G465", "C011172016")</f>
        <v>C011172016</v>
      </c>
      <c r="S12" s="9">
        <v>1</v>
      </c>
      <c r="T12" s="10" t="s">
        <v>50</v>
      </c>
      <c r="U12" s="10"/>
      <c r="V12" s="10"/>
      <c r="W12" s="8" t="str">
        <f>HYPERLINK("https://otsuka-europe-crm.veevavault.com/ui/#object/country__v/00C000000002084", "Germany")</f>
        <v>Germany</v>
      </c>
    </row>
    <row r="13" spans="1:23">
      <c r="A13" s="4" t="str">
        <f>HYPERLINK("https://otsuka-europe-crm.veevavault.com/ui/#object/call_clickstream__v/V6A000000003001", "CCS00121519")</f>
        <v>CCS00121519</v>
      </c>
      <c r="B13" s="5"/>
      <c r="C13" s="5" t="s">
        <v>52</v>
      </c>
      <c r="D13" s="5" t="s">
        <v>53</v>
      </c>
      <c r="E13" s="5"/>
      <c r="F13" s="4" t="str">
        <f t="shared" ref="F13:F19" si="0">HYPERLINK("https://otsuka-europe-crm.veevavault.com/ui/#object/key_message__v/V8YZ025E84GXYJ2", "02-lup-es-dsa-june25")</f>
        <v>02-lup-es-dsa-june25</v>
      </c>
      <c r="G13" s="5" t="s">
        <v>66</v>
      </c>
      <c r="H13" s="4" t="str">
        <f t="shared" ref="H13:H19" si="1">HYPERLINK("https://otsuka-europe-crm.veevavault.com/ui/#object/product__v/VALZ04ASG6MN8ZW", "Lupkynis ES")</f>
        <v>Lupkynis ES</v>
      </c>
      <c r="I13" s="5"/>
      <c r="J13" s="5"/>
      <c r="K13" s="5"/>
      <c r="L13" s="7">
        <v>1</v>
      </c>
      <c r="M13" s="5" t="s">
        <v>67</v>
      </c>
      <c r="N13" s="5" t="s">
        <v>46</v>
      </c>
      <c r="O13" s="5"/>
      <c r="P13" s="5"/>
      <c r="Q13" s="5"/>
      <c r="R13" s="8" t="str">
        <f>HYPERLINK("https://otsuka-europe-crm.veevavault.com/ui/#object/call2__v/V6300000000U777", "C011182722")</f>
        <v>C011182722</v>
      </c>
      <c r="S13" s="9">
        <v>3</v>
      </c>
      <c r="T13" s="10" t="s">
        <v>50</v>
      </c>
      <c r="U13" s="10"/>
      <c r="V13" s="10"/>
      <c r="W13" s="8" t="str">
        <f t="shared" ref="W13:W19" si="2">HYPERLINK("https://otsuka-europe-crm.veevavault.com/ui/#object/country__v/00C000000002210", "Spain")</f>
        <v>Spain</v>
      </c>
    </row>
    <row r="14" spans="1:23">
      <c r="A14" s="4" t="str">
        <f>HYPERLINK("https://otsuka-europe-crm.veevavault.com/ui/#object/call_clickstream__v/V6A000000003002", "CCS00121520")</f>
        <v>CCS00121520</v>
      </c>
      <c r="B14" s="5"/>
      <c r="C14" s="5" t="s">
        <v>52</v>
      </c>
      <c r="D14" s="5" t="s">
        <v>56</v>
      </c>
      <c r="E14" s="5"/>
      <c r="F14" s="4" t="str">
        <f t="shared" si="0"/>
        <v>02-lup-es-dsa-june25</v>
      </c>
      <c r="G14" s="5" t="s">
        <v>66</v>
      </c>
      <c r="H14" s="4" t="str">
        <f t="shared" si="1"/>
        <v>Lupkynis ES</v>
      </c>
      <c r="I14" s="5"/>
      <c r="J14" s="5"/>
      <c r="K14" s="5"/>
      <c r="L14" s="7">
        <v>1</v>
      </c>
      <c r="M14" s="5" t="s">
        <v>68</v>
      </c>
      <c r="N14" s="5" t="s">
        <v>46</v>
      </c>
      <c r="O14" s="5"/>
      <c r="P14" s="5"/>
      <c r="Q14" s="5"/>
      <c r="R14" s="8" t="str">
        <f>HYPERLINK("https://otsuka-europe-crm.veevavault.com/ui/#object/call2__v/V6300000000U777", "C011182722")</f>
        <v>C011182722</v>
      </c>
      <c r="S14" s="9">
        <v>3</v>
      </c>
      <c r="T14" s="10" t="s">
        <v>50</v>
      </c>
      <c r="U14" s="10"/>
      <c r="V14" s="10"/>
      <c r="W14" s="8" t="str">
        <f t="shared" si="2"/>
        <v>Spain</v>
      </c>
    </row>
    <row r="15" spans="1:23">
      <c r="A15" s="4" t="str">
        <f>HYPERLINK("https://otsuka-europe-crm.veevavault.com/ui/#object/call_clickstream__v/V6A000000003003", "CCS00121521")</f>
        <v>CCS00121521</v>
      </c>
      <c r="B15" s="5"/>
      <c r="C15" s="5" t="s">
        <v>52</v>
      </c>
      <c r="D15" s="5" t="s">
        <v>69</v>
      </c>
      <c r="E15" s="5"/>
      <c r="F15" s="4" t="str">
        <f t="shared" si="0"/>
        <v>02-lup-es-dsa-june25</v>
      </c>
      <c r="G15" s="5" t="s">
        <v>66</v>
      </c>
      <c r="H15" s="4" t="str">
        <f t="shared" si="1"/>
        <v>Lupkynis ES</v>
      </c>
      <c r="I15" s="5"/>
      <c r="J15" s="5"/>
      <c r="K15" s="5"/>
      <c r="L15" s="7">
        <v>1</v>
      </c>
      <c r="M15" s="5" t="s">
        <v>70</v>
      </c>
      <c r="N15" s="5" t="s">
        <v>46</v>
      </c>
      <c r="O15" s="5"/>
      <c r="P15" s="5"/>
      <c r="Q15" s="5"/>
      <c r="R15" s="8" t="str">
        <f>HYPERLINK("https://otsuka-europe-crm.veevavault.com/ui/#object/call2__v/V6300000000U777", "C011182722")</f>
        <v>C011182722</v>
      </c>
      <c r="S15" s="9">
        <v>3</v>
      </c>
      <c r="T15" s="10" t="s">
        <v>50</v>
      </c>
      <c r="U15" s="10"/>
      <c r="V15" s="10"/>
      <c r="W15" s="8" t="str">
        <f t="shared" si="2"/>
        <v>Spain</v>
      </c>
    </row>
    <row r="16" spans="1:23">
      <c r="A16" s="4" t="str">
        <f>HYPERLINK("https://otsuka-europe-crm.veevavault.com/ui/#object/call_clickstream__v/V6A000000003004", "CCS00121522")</f>
        <v>CCS00121522</v>
      </c>
      <c r="B16" s="5"/>
      <c r="C16" s="5" t="s">
        <v>52</v>
      </c>
      <c r="D16" s="5" t="s">
        <v>53</v>
      </c>
      <c r="E16" s="5"/>
      <c r="F16" s="4" t="str">
        <f t="shared" si="0"/>
        <v>02-lup-es-dsa-june25</v>
      </c>
      <c r="G16" s="5" t="s">
        <v>66</v>
      </c>
      <c r="H16" s="4" t="str">
        <f t="shared" si="1"/>
        <v>Lupkynis ES</v>
      </c>
      <c r="I16" s="5"/>
      <c r="J16" s="5"/>
      <c r="K16" s="5"/>
      <c r="L16" s="7">
        <v>1</v>
      </c>
      <c r="M16" s="5" t="s">
        <v>71</v>
      </c>
      <c r="N16" s="5" t="s">
        <v>46</v>
      </c>
      <c r="O16" s="5"/>
      <c r="P16" s="5"/>
      <c r="Q16" s="5"/>
      <c r="R16" s="8" t="str">
        <f>HYPERLINK("https://otsuka-europe-crm.veevavault.com/ui/#object/call2__v/V6300000000U780", "C011182729")</f>
        <v>C011182729</v>
      </c>
      <c r="S16" s="9">
        <v>3</v>
      </c>
      <c r="T16" s="10" t="s">
        <v>50</v>
      </c>
      <c r="U16" s="10"/>
      <c r="V16" s="10"/>
      <c r="W16" s="8" t="str">
        <f t="shared" si="2"/>
        <v>Spain</v>
      </c>
    </row>
    <row r="17" spans="1:23">
      <c r="A17" s="4" t="str">
        <f>HYPERLINK("https://otsuka-europe-crm.veevavault.com/ui/#object/call_clickstream__v/V6A000000003005", "CCS00121523")</f>
        <v>CCS00121523</v>
      </c>
      <c r="B17" s="5"/>
      <c r="C17" s="5" t="s">
        <v>52</v>
      </c>
      <c r="D17" s="5" t="s">
        <v>53</v>
      </c>
      <c r="E17" s="5"/>
      <c r="F17" s="4" t="str">
        <f t="shared" si="0"/>
        <v>02-lup-es-dsa-june25</v>
      </c>
      <c r="G17" s="5" t="s">
        <v>66</v>
      </c>
      <c r="H17" s="4" t="str">
        <f t="shared" si="1"/>
        <v>Lupkynis ES</v>
      </c>
      <c r="I17" s="5"/>
      <c r="J17" s="5"/>
      <c r="K17" s="5"/>
      <c r="L17" s="7">
        <v>1</v>
      </c>
      <c r="M17" s="5" t="s">
        <v>72</v>
      </c>
      <c r="N17" s="5" t="s">
        <v>46</v>
      </c>
      <c r="O17" s="5"/>
      <c r="P17" s="5"/>
      <c r="Q17" s="5"/>
      <c r="R17" s="8" t="str">
        <f>HYPERLINK("https://otsuka-europe-crm.veevavault.com/ui/#object/call2__v/V6300000000U780", "C011182729")</f>
        <v>C011182729</v>
      </c>
      <c r="S17" s="9">
        <v>3</v>
      </c>
      <c r="T17" s="10" t="s">
        <v>50</v>
      </c>
      <c r="U17" s="10"/>
      <c r="V17" s="10"/>
      <c r="W17" s="8" t="str">
        <f t="shared" si="2"/>
        <v>Spain</v>
      </c>
    </row>
    <row r="18" spans="1:23">
      <c r="A18" s="4" t="str">
        <f>HYPERLINK("https://otsuka-europe-crm.veevavault.com/ui/#object/call_clickstream__v/V6A000000003006", "CCS00121524")</f>
        <v>CCS00121524</v>
      </c>
      <c r="B18" s="5"/>
      <c r="C18" s="5" t="s">
        <v>52</v>
      </c>
      <c r="D18" s="5" t="s">
        <v>53</v>
      </c>
      <c r="E18" s="5"/>
      <c r="F18" s="4" t="str">
        <f t="shared" si="0"/>
        <v>02-lup-es-dsa-june25</v>
      </c>
      <c r="G18" s="5" t="s">
        <v>66</v>
      </c>
      <c r="H18" s="4" t="str">
        <f t="shared" si="1"/>
        <v>Lupkynis ES</v>
      </c>
      <c r="I18" s="5"/>
      <c r="J18" s="5"/>
      <c r="K18" s="5"/>
      <c r="L18" s="7">
        <v>1</v>
      </c>
      <c r="M18" s="5" t="s">
        <v>73</v>
      </c>
      <c r="N18" s="5" t="s">
        <v>46</v>
      </c>
      <c r="O18" s="5"/>
      <c r="P18" s="5"/>
      <c r="Q18" s="5"/>
      <c r="R18" s="8" t="str">
        <f>HYPERLINK("https://otsuka-europe-crm.veevavault.com/ui/#object/call2__v/V6300000000U780", "C011182729")</f>
        <v>C011182729</v>
      </c>
      <c r="S18" s="9">
        <v>3</v>
      </c>
      <c r="T18" s="10" t="s">
        <v>50</v>
      </c>
      <c r="U18" s="10"/>
      <c r="V18" s="10"/>
      <c r="W18" s="8" t="str">
        <f t="shared" si="2"/>
        <v>Spain</v>
      </c>
    </row>
    <row r="19" spans="1:23">
      <c r="A19" s="4" t="str">
        <f>HYPERLINK("https://otsuka-europe-crm.veevavault.com/ui/#object/call_clickstream__v/V6A000000003007", "CCS00121525")</f>
        <v>CCS00121525</v>
      </c>
      <c r="B19" s="5"/>
      <c r="C19" s="5" t="s">
        <v>52</v>
      </c>
      <c r="D19" s="5" t="s">
        <v>56</v>
      </c>
      <c r="E19" s="5"/>
      <c r="F19" s="4" t="str">
        <f t="shared" si="0"/>
        <v>02-lup-es-dsa-june25</v>
      </c>
      <c r="G19" s="5" t="s">
        <v>66</v>
      </c>
      <c r="H19" s="4" t="str">
        <f t="shared" si="1"/>
        <v>Lupkynis ES</v>
      </c>
      <c r="I19" s="5"/>
      <c r="J19" s="5"/>
      <c r="K19" s="5"/>
      <c r="L19" s="7">
        <v>1</v>
      </c>
      <c r="M19" s="5" t="s">
        <v>74</v>
      </c>
      <c r="N19" s="5" t="s">
        <v>46</v>
      </c>
      <c r="O19" s="5"/>
      <c r="P19" s="5"/>
      <c r="Q19" s="5"/>
      <c r="R19" s="8" t="str">
        <f>HYPERLINK("https://otsuka-europe-crm.veevavault.com/ui/#object/call2__v/V63000000012001", "C011188384")</f>
        <v>C011188384</v>
      </c>
      <c r="S19" s="9">
        <v>1</v>
      </c>
      <c r="T19" s="10" t="s">
        <v>50</v>
      </c>
      <c r="U19" s="10"/>
      <c r="V19" s="10"/>
      <c r="W19" s="8" t="str">
        <f t="shared" si="2"/>
        <v>Spain</v>
      </c>
    </row>
    <row r="20" spans="1:23" ht="27.95">
      <c r="A20" s="4" t="str">
        <f>HYPERLINK("https://otsuka-europe-crm.veevavault.com/ui/#object/call_clickstream__v/V6A000000004004", "CCS00121526")</f>
        <v>CCS00121526</v>
      </c>
      <c r="B20" s="5"/>
      <c r="C20" s="5"/>
      <c r="D20" s="5"/>
      <c r="E20" s="5"/>
      <c r="F20" s="4" t="str">
        <f>HYPERLINK("https://otsuka-europe-crm.veevavault.com/ui/#object/key_message__v/V8YZ025E84KZS2N", "10-INAQOVI CVA (GER) DACH – 2510")</f>
        <v>10-INAQOVI CVA (GER) DACH – 2510</v>
      </c>
      <c r="G20" s="5" t="s">
        <v>64</v>
      </c>
      <c r="H20" s="4" t="str">
        <f>HYPERLINK("https://otsuka-europe-crm.veevavault.com/ui/#object/product__v/VALZ025E82JJ8LA", "Inaqovi DE")</f>
        <v>Inaqovi DE</v>
      </c>
      <c r="I20" s="5"/>
      <c r="J20" s="5"/>
      <c r="K20" s="5"/>
      <c r="L20" s="7">
        <v>1</v>
      </c>
      <c r="M20" s="5" t="s">
        <v>75</v>
      </c>
      <c r="N20" s="5" t="s">
        <v>46</v>
      </c>
      <c r="O20" s="5"/>
      <c r="P20" s="5"/>
      <c r="Q20" s="5"/>
      <c r="R20" s="8" t="str">
        <f>HYPERLINK("https://otsuka-europe-crm.veevavault.com/ui/#object/call2__v/V6300000001Q451", "C011204300")</f>
        <v>C011204300</v>
      </c>
      <c r="S20" s="9">
        <v>1</v>
      </c>
      <c r="T20" s="10" t="s">
        <v>50</v>
      </c>
      <c r="U20" s="10"/>
      <c r="V20" s="10"/>
      <c r="W20" s="8" t="str">
        <f>HYPERLINK("https://otsuka-europe-crm.veevavault.com/ui/#object/country__v/00C000000002084", "Germany")</f>
        <v>Germany</v>
      </c>
    </row>
    <row r="21" spans="1:23" ht="27.95">
      <c r="A21" s="4" t="str">
        <f>HYPERLINK("https://otsuka-europe-crm.veevavault.com/ui/#object/call_clickstream__v/V6A000000006002", "CCS00121527")</f>
        <v>CCS00121527</v>
      </c>
      <c r="B21" s="5"/>
      <c r="C21" s="5"/>
      <c r="D21" s="5"/>
      <c r="E21" s="5"/>
      <c r="F21" s="4" t="str">
        <f>HYPERLINK("https://otsuka-europe-crm.veevavault.com/ui/#object/key_message__v/V8YZ025E84KZS2N", "10-INAQOVI CVA (GER) DACH – 2510")</f>
        <v>10-INAQOVI CVA (GER) DACH – 2510</v>
      </c>
      <c r="G21" s="5" t="s">
        <v>64</v>
      </c>
      <c r="H21" s="4" t="str">
        <f>HYPERLINK("https://otsuka-europe-crm.veevavault.com/ui/#object/product__v/VALZ025E82JJ8LA", "Inaqovi DE")</f>
        <v>Inaqovi DE</v>
      </c>
      <c r="I21" s="5"/>
      <c r="J21" s="5"/>
      <c r="K21" s="5"/>
      <c r="L21" s="7">
        <v>1</v>
      </c>
      <c r="M21" s="5" t="s">
        <v>76</v>
      </c>
      <c r="N21" s="5" t="s">
        <v>46</v>
      </c>
      <c r="O21" s="5"/>
      <c r="P21" s="5"/>
      <c r="Q21" s="5"/>
      <c r="R21" s="8" t="str">
        <f>HYPERLINK("https://otsuka-europe-crm.veevavault.com/ui/#object/call2__v/V6300000002D939", "C011223540")</f>
        <v>C011223540</v>
      </c>
      <c r="S21" s="9">
        <v>1</v>
      </c>
      <c r="T21" s="10" t="s">
        <v>50</v>
      </c>
      <c r="U21" s="10"/>
      <c r="V21" s="10"/>
      <c r="W21" s="8" t="str">
        <f>HYPERLINK("https://otsuka-europe-crm.veevavault.com/ui/#object/country__v/00C000000002084", "Germany")</f>
        <v>Germany</v>
      </c>
    </row>
    <row r="22" spans="1:23">
      <c r="A22" s="4" t="str">
        <f>HYPERLINK("https://otsuka-europe-crm.veevavault.com/ui/#object/call_clickstream__v/V6A00000000A001", "CCS00121528")</f>
        <v>CCS00121528</v>
      </c>
      <c r="B22" s="5"/>
      <c r="C22" s="5" t="s">
        <v>52</v>
      </c>
      <c r="D22" s="5" t="s">
        <v>53</v>
      </c>
      <c r="E22" s="5"/>
      <c r="F22" s="4" t="str">
        <f>HYPERLINK("https://otsuka-europe-crm.veevavault.com/ui/#object/key_message__v/V8YZ025E84GXYJ2", "02-lup-es-dsa-june25")</f>
        <v>02-lup-es-dsa-june25</v>
      </c>
      <c r="G22" s="5" t="s">
        <v>66</v>
      </c>
      <c r="H22" s="4" t="str">
        <f>HYPERLINK("https://otsuka-europe-crm.veevavault.com/ui/#object/product__v/VALZ04ASG6MN8ZW", "Lupkynis ES")</f>
        <v>Lupkynis ES</v>
      </c>
      <c r="I22" s="5"/>
      <c r="J22" s="5"/>
      <c r="K22" s="5"/>
      <c r="L22" s="7">
        <v>1</v>
      </c>
      <c r="M22" s="5" t="s">
        <v>77</v>
      </c>
      <c r="N22" s="5" t="s">
        <v>46</v>
      </c>
      <c r="O22" s="5"/>
      <c r="P22" s="5"/>
      <c r="Q22" s="5"/>
      <c r="R22" s="8" t="str">
        <f>HYPERLINK("https://otsuka-europe-crm.veevavault.com/ui/#object/call2__v/V63000000034346", "C011242285")</f>
        <v>C011242285</v>
      </c>
      <c r="S22" s="9">
        <v>1</v>
      </c>
      <c r="T22" s="10" t="s">
        <v>50</v>
      </c>
      <c r="U22" s="10"/>
      <c r="V22" s="10"/>
      <c r="W22" s="8" t="str">
        <f>HYPERLINK("https://otsuka-europe-crm.veevavault.com/ui/#object/country__v/00C000000002210", "Spain")</f>
        <v>Spain</v>
      </c>
    </row>
  </sheetData>
  <mergeCells count="2">
    <mergeCell ref="A1:Q1"/>
    <mergeCell ref="R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2026-04-27T06:45:55Z</dcterms:created>
  <dcterms:modified xsi:type="dcterms:W3CDTF">2026-04-27T08:12:01Z</dcterms:modified>
  <cp:category/>
  <cp:contentStatus/>
</cp:coreProperties>
</file>